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ow\Desktop\"/>
    </mc:Choice>
  </mc:AlternateContent>
  <bookViews>
    <workbookView xWindow="0" yWindow="0" windowWidth="11775" windowHeight="7395" activeTab="2"/>
  </bookViews>
  <sheets>
    <sheet name="Cost" sheetId="1" r:id="rId1"/>
    <sheet name="Benefit" sheetId="3" r:id="rId2"/>
    <sheet name="CB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6" i="4" l="1"/>
  <c r="I6" i="4" l="1"/>
  <c r="E11" i="3" l="1"/>
  <c r="E12" i="3"/>
  <c r="E13" i="3"/>
  <c r="E14" i="3"/>
  <c r="E15" i="3"/>
  <c r="E16" i="3"/>
  <c r="E17" i="3"/>
  <c r="E18" i="3"/>
  <c r="E19" i="3"/>
  <c r="E20" i="3"/>
  <c r="E21" i="3"/>
  <c r="E10" i="3"/>
  <c r="D11" i="3"/>
  <c r="D12" i="3"/>
  <c r="D13" i="3"/>
  <c r="D14" i="3"/>
  <c r="D15" i="3"/>
  <c r="D16" i="3"/>
  <c r="D17" i="3"/>
  <c r="D18" i="3"/>
  <c r="D19" i="3"/>
  <c r="D20" i="3"/>
  <c r="D21" i="3"/>
  <c r="D10" i="3"/>
  <c r="C7" i="4" l="1"/>
  <c r="F6" i="4"/>
  <c r="L6" i="4"/>
  <c r="E20" i="1"/>
  <c r="J6" i="4" l="1"/>
  <c r="M6" i="4"/>
  <c r="D6" i="4"/>
  <c r="G6" i="4"/>
  <c r="K20" i="1" l="1"/>
  <c r="D25" i="1" s="1"/>
  <c r="I20" i="1"/>
  <c r="C20" i="1"/>
  <c r="G13" i="3" l="1"/>
  <c r="F13" i="3"/>
  <c r="L17" i="3"/>
  <c r="N17" i="3" s="1"/>
  <c r="P17" i="3" s="1"/>
  <c r="M17" i="3"/>
  <c r="O17" i="3" s="1"/>
  <c r="Q17" i="3" s="1"/>
  <c r="M20" i="3"/>
  <c r="O20" i="3" s="1"/>
  <c r="Q20" i="3" s="1"/>
  <c r="L20" i="3"/>
  <c r="N20" i="3" s="1"/>
  <c r="P20" i="3" s="1"/>
  <c r="M16" i="3"/>
  <c r="O16" i="3" s="1"/>
  <c r="Q16" i="3" s="1"/>
  <c r="L16" i="3"/>
  <c r="N16" i="3" s="1"/>
  <c r="P16" i="3" s="1"/>
  <c r="M21" i="3"/>
  <c r="O21" i="3" s="1"/>
  <c r="Q21" i="3" s="1"/>
  <c r="L21" i="3"/>
  <c r="N21" i="3" s="1"/>
  <c r="P21" i="3" s="1"/>
  <c r="L19" i="3"/>
  <c r="N19" i="3" s="1"/>
  <c r="P19" i="3" s="1"/>
  <c r="M19" i="3"/>
  <c r="O19" i="3" s="1"/>
  <c r="Q19" i="3" s="1"/>
  <c r="M15" i="3"/>
  <c r="O15" i="3" s="1"/>
  <c r="Q15" i="3" s="1"/>
  <c r="L15" i="3"/>
  <c r="N15" i="3" s="1"/>
  <c r="P15" i="3" s="1"/>
  <c r="E22" i="3"/>
  <c r="L13" i="3"/>
  <c r="M13" i="3"/>
  <c r="O13" i="3" s="1"/>
  <c r="I13" i="3"/>
  <c r="H13" i="3"/>
  <c r="L18" i="3"/>
  <c r="N18" i="3" s="1"/>
  <c r="P18" i="3" s="1"/>
  <c r="M18" i="3"/>
  <c r="O18" i="3" s="1"/>
  <c r="Q18" i="3" s="1"/>
  <c r="L14" i="3"/>
  <c r="N14" i="3" s="1"/>
  <c r="P14" i="3" s="1"/>
  <c r="M14" i="3"/>
  <c r="O14" i="3" s="1"/>
  <c r="Q14" i="3" s="1"/>
  <c r="D22" i="3"/>
  <c r="K21" i="1"/>
  <c r="G15" i="3"/>
  <c r="I15" i="3" s="1"/>
  <c r="K15" i="3" s="1"/>
  <c r="G14" i="3"/>
  <c r="I14" i="3" s="1"/>
  <c r="K14" i="3" s="1"/>
  <c r="F18" i="3"/>
  <c r="F14" i="3"/>
  <c r="G18" i="3"/>
  <c r="I18" i="3" s="1"/>
  <c r="K18" i="3" s="1"/>
  <c r="F21" i="3"/>
  <c r="F17" i="3"/>
  <c r="G21" i="3"/>
  <c r="I21" i="3" s="1"/>
  <c r="K21" i="3" s="1"/>
  <c r="G17" i="3"/>
  <c r="I17" i="3" s="1"/>
  <c r="K17" i="3" s="1"/>
  <c r="F20" i="3"/>
  <c r="F16" i="3"/>
  <c r="G20" i="3"/>
  <c r="I20" i="3" s="1"/>
  <c r="K20" i="3" s="1"/>
  <c r="G16" i="3"/>
  <c r="I16" i="3" s="1"/>
  <c r="K16" i="3" s="1"/>
  <c r="F19" i="3"/>
  <c r="F15" i="3"/>
  <c r="G19" i="3"/>
  <c r="I19" i="3" s="1"/>
  <c r="K19" i="3" s="1"/>
  <c r="E21" i="1"/>
  <c r="L18" i="4" l="1"/>
  <c r="L7" i="4"/>
  <c r="J13" i="3"/>
  <c r="I13" i="4"/>
  <c r="D26" i="1"/>
  <c r="C16" i="4"/>
  <c r="I7" i="4"/>
  <c r="I9" i="4"/>
  <c r="C18" i="4"/>
  <c r="C11" i="4"/>
  <c r="F11" i="4"/>
  <c r="F15" i="4"/>
  <c r="F13" i="4"/>
  <c r="F17" i="4"/>
  <c r="F9" i="4"/>
  <c r="F14" i="4"/>
  <c r="F18" i="4"/>
  <c r="F12" i="4"/>
  <c r="F16" i="4"/>
  <c r="F8" i="4"/>
  <c r="C12" i="4"/>
  <c r="C17" i="4"/>
  <c r="I18" i="4"/>
  <c r="I11" i="4"/>
  <c r="C8" i="4"/>
  <c r="I8" i="4"/>
  <c r="I12" i="4"/>
  <c r="I17" i="4"/>
  <c r="C15" i="4"/>
  <c r="C10" i="4"/>
  <c r="C14" i="4"/>
  <c r="I16" i="4"/>
  <c r="F10" i="4"/>
  <c r="D7" i="4"/>
  <c r="E7" i="4" s="1"/>
  <c r="C9" i="4"/>
  <c r="C13" i="4"/>
  <c r="F7" i="4"/>
  <c r="I15" i="4"/>
  <c r="I10" i="4"/>
  <c r="I14" i="4"/>
  <c r="H15" i="3"/>
  <c r="J15" i="3" s="1"/>
  <c r="H19" i="3"/>
  <c r="J19" i="3" s="1"/>
  <c r="H20" i="3"/>
  <c r="J20" i="3" s="1"/>
  <c r="H21" i="3"/>
  <c r="J21" i="3" s="1"/>
  <c r="H18" i="3"/>
  <c r="J18" i="3" s="1"/>
  <c r="H16" i="3"/>
  <c r="J16" i="3" s="1"/>
  <c r="H17" i="3"/>
  <c r="J17" i="3" s="1"/>
  <c r="Q13" i="3"/>
  <c r="Q22" i="3" s="1"/>
  <c r="O22" i="3"/>
  <c r="L11" i="4"/>
  <c r="L15" i="4"/>
  <c r="L8" i="4"/>
  <c r="L12" i="4"/>
  <c r="L16" i="4"/>
  <c r="L9" i="4"/>
  <c r="L13" i="4"/>
  <c r="L17" i="4"/>
  <c r="L10" i="4"/>
  <c r="L14" i="4"/>
  <c r="J7" i="4"/>
  <c r="K7" i="4" s="1"/>
  <c r="F22" i="3"/>
  <c r="M22" i="3"/>
  <c r="L22" i="3"/>
  <c r="N13" i="3"/>
  <c r="H14" i="3"/>
  <c r="J14" i="3" s="1"/>
  <c r="J22" i="3" s="1"/>
  <c r="G22" i="3"/>
  <c r="G8" i="4" l="1"/>
  <c r="H8" i="4" s="1"/>
  <c r="I21" i="4"/>
  <c r="C21" i="4"/>
  <c r="H22" i="3"/>
  <c r="G9" i="4"/>
  <c r="H9" i="4" s="1"/>
  <c r="G10" i="4"/>
  <c r="H10" i="4" s="1"/>
  <c r="J8" i="4"/>
  <c r="K8" i="4" s="1"/>
  <c r="G7" i="4"/>
  <c r="H7" i="4" s="1"/>
  <c r="D13" i="4"/>
  <c r="D10" i="4"/>
  <c r="J15" i="4"/>
  <c r="K15" i="4" s="1"/>
  <c r="C20" i="4"/>
  <c r="D18" i="4"/>
  <c r="J16" i="4"/>
  <c r="K16" i="4" s="1"/>
  <c r="D9" i="4"/>
  <c r="J11" i="4"/>
  <c r="K11" i="4" s="1"/>
  <c r="I20" i="4"/>
  <c r="J17" i="4"/>
  <c r="K17" i="4" s="1"/>
  <c r="J9" i="4"/>
  <c r="K9" i="4" s="1"/>
  <c r="J18" i="4"/>
  <c r="K18" i="4" s="1"/>
  <c r="D17" i="4"/>
  <c r="D16" i="4"/>
  <c r="I19" i="4"/>
  <c r="D8" i="4"/>
  <c r="D14" i="4"/>
  <c r="J10" i="4"/>
  <c r="K10" i="4" s="1"/>
  <c r="D15" i="4"/>
  <c r="G11" i="4"/>
  <c r="H11" i="4" s="1"/>
  <c r="G16" i="4"/>
  <c r="H16" i="4" s="1"/>
  <c r="G17" i="4"/>
  <c r="H17" i="4" s="1"/>
  <c r="G13" i="4"/>
  <c r="H13" i="4" s="1"/>
  <c r="G15" i="4"/>
  <c r="H15" i="4" s="1"/>
  <c r="G18" i="4"/>
  <c r="H18" i="4" s="1"/>
  <c r="G14" i="4"/>
  <c r="H14" i="4" s="1"/>
  <c r="J12" i="4"/>
  <c r="K12" i="4" s="1"/>
  <c r="J13" i="4"/>
  <c r="K13" i="4" s="1"/>
  <c r="J14" i="4"/>
  <c r="K14" i="4" s="1"/>
  <c r="D12" i="4"/>
  <c r="D11" i="4"/>
  <c r="C19" i="4"/>
  <c r="F20" i="4"/>
  <c r="G12" i="4"/>
  <c r="H12" i="4" s="1"/>
  <c r="F19" i="4"/>
  <c r="F21" i="4"/>
  <c r="M11" i="4"/>
  <c r="N11" i="4" s="1"/>
  <c r="M12" i="4"/>
  <c r="N12" i="4" s="1"/>
  <c r="M17" i="4"/>
  <c r="N17" i="4" s="1"/>
  <c r="M15" i="4"/>
  <c r="N15" i="4" s="1"/>
  <c r="M16" i="4"/>
  <c r="N16" i="4" s="1"/>
  <c r="M10" i="4"/>
  <c r="N10" i="4" s="1"/>
  <c r="M7" i="4"/>
  <c r="N7" i="4" s="1"/>
  <c r="M9" i="4"/>
  <c r="N9" i="4" s="1"/>
  <c r="M14" i="4"/>
  <c r="N14" i="4" s="1"/>
  <c r="M8" i="4"/>
  <c r="N8" i="4" s="1"/>
  <c r="M13" i="4"/>
  <c r="N13" i="4" s="1"/>
  <c r="M18" i="4"/>
  <c r="N18" i="4" s="1"/>
  <c r="P13" i="3"/>
  <c r="P22" i="3" s="1"/>
  <c r="N22" i="3"/>
  <c r="L20" i="4"/>
  <c r="L19" i="4"/>
  <c r="L21" i="4"/>
  <c r="I22" i="3"/>
  <c r="K13" i="3"/>
  <c r="K22" i="3" s="1"/>
  <c r="C23" i="4" l="1"/>
  <c r="I22" i="4"/>
  <c r="F22" i="4"/>
  <c r="L22" i="4"/>
  <c r="E14" i="4"/>
  <c r="E17" i="4"/>
  <c r="E11" i="4"/>
  <c r="I23" i="4"/>
  <c r="E8" i="4"/>
  <c r="E10" i="4"/>
  <c r="E16" i="4"/>
  <c r="E9" i="4"/>
  <c r="E12" i="4"/>
  <c r="E15" i="4"/>
  <c r="E18" i="4"/>
  <c r="E13" i="4"/>
  <c r="F23" i="4"/>
  <c r="L23" i="4"/>
  <c r="C22" i="4" l="1"/>
</calcChain>
</file>

<file path=xl/sharedStrings.xml><?xml version="1.0" encoding="utf-8"?>
<sst xmlns="http://schemas.openxmlformats.org/spreadsheetml/2006/main" count="87" uniqueCount="53">
  <si>
    <t>ต้นทุนคงที่</t>
  </si>
  <si>
    <t>ต้นทุนผันแปร</t>
  </si>
  <si>
    <t>รายการ</t>
  </si>
  <si>
    <t>บาท</t>
  </si>
  <si>
    <t>ลำดับ</t>
  </si>
  <si>
    <t>รวมทั้งสิ้น</t>
  </si>
  <si>
    <t>รวมต้นทุนคงที่</t>
  </si>
  <si>
    <t>รวมต้นทุนผันแปร</t>
  </si>
  <si>
    <t>ตาราง รายได้/รายรับ</t>
  </si>
  <si>
    <t>ปี</t>
  </si>
  <si>
    <t>เดือน</t>
  </si>
  <si>
    <t>ยอดขาย</t>
  </si>
  <si>
    <t>MA</t>
  </si>
  <si>
    <t>WMA</t>
  </si>
  <si>
    <t>MAD</t>
  </si>
  <si>
    <t>MSE</t>
  </si>
  <si>
    <t>ตาราง ต้นทุน (เดิม)</t>
  </si>
  <si>
    <t xml:space="preserve">ราคาขาย </t>
  </si>
  <si>
    <t>เดิม</t>
  </si>
  <si>
    <t>ใหม่</t>
  </si>
  <si>
    <t>แก๊ส</t>
  </si>
  <si>
    <t>ค่าไฟฟ้า</t>
  </si>
  <si>
    <t>ค่าแรง</t>
  </si>
  <si>
    <t>บรรจุภุณฑ์</t>
  </si>
  <si>
    <t>วัตถุดิบ 70g(1,000 ซอง)</t>
  </si>
  <si>
    <t>ค่าเสื่อมราคา</t>
  </si>
  <si>
    <t>ค่าตัดจำหน่าย</t>
  </si>
  <si>
    <t>ค่าการขายบริหารงานหลังบ้าน</t>
  </si>
  <si>
    <t>ค่าเดินทาง</t>
  </si>
  <si>
    <t xml:space="preserve">MA </t>
  </si>
  <si>
    <t xml:space="preserve">Old </t>
  </si>
  <si>
    <t>รายได้ (ใหม่)</t>
  </si>
  <si>
    <t>รายได้ (เดิม)</t>
  </si>
  <si>
    <t xml:space="preserve">New </t>
  </si>
  <si>
    <t>Mean (เดิม)</t>
  </si>
  <si>
    <t>Mean (ใหม่)</t>
  </si>
  <si>
    <t>PB</t>
  </si>
  <si>
    <t>กระแสเงินสดสุทธิ</t>
  </si>
  <si>
    <t>งบโครงการ</t>
  </si>
  <si>
    <t>ตาราง ต้นทุน (ใหม่)</t>
  </si>
  <si>
    <t>(ต้นทุนเดิม)(ราคา&gt;)</t>
  </si>
  <si>
    <t>(ต้นทุนใหม่)(ราคา=)</t>
  </si>
  <si>
    <t>(ต้นทุนใหม่)(ราคา&gt;)</t>
  </si>
  <si>
    <t>NPV</t>
  </si>
  <si>
    <t>IRR</t>
  </si>
  <si>
    <t>อัตราเปลี่ยนแปลง (%)</t>
  </si>
  <si>
    <t>ต้นทุนทั้งหมด</t>
  </si>
  <si>
    <t>Discount rate</t>
  </si>
  <si>
    <t>(ต้นทุนใหม่)(รายได้เฉลี่ย)</t>
  </si>
  <si>
    <t>B/K</t>
  </si>
  <si>
    <t>b/c</t>
  </si>
  <si>
    <t>CBA</t>
  </si>
  <si>
    <t>ค่าบริหารงานหลังบ้าน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</si>
</sst>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.0_);_(* \(#,##0.0\);_(* &quot;-&quot;??_);_(@_)"/>
    <numFmt numFmtId="166" formatCode="[$฿-41E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FFFF"/>
      <name val="Angsana New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0" fillId="0" borderId="8" xfId="0" applyBorder="1"/>
    <xf numFmtId="165" fontId="4" fillId="0" borderId="1" xfId="1" applyNumberFormat="1" applyFont="1" applyBorder="1" applyAlignment="1">
      <alignment horizontal="center"/>
    </xf>
    <xf numFmtId="9" fontId="0" fillId="0" borderId="0" xfId="2" applyFont="1"/>
    <xf numFmtId="43" fontId="0" fillId="0" borderId="0" xfId="1" applyFont="1"/>
    <xf numFmtId="0" fontId="0" fillId="0" borderId="0" xfId="0" applyAlignment="1">
      <alignment horizontal="right"/>
    </xf>
    <xf numFmtId="43" fontId="0" fillId="0" borderId="1" xfId="0" applyNumberFormat="1" applyBorder="1" applyAlignment="1">
      <alignment horizontal="left" vertical="top"/>
    </xf>
    <xf numFmtId="43" fontId="0" fillId="0" borderId="1" xfId="0" applyNumberFormat="1" applyBorder="1"/>
    <xf numFmtId="0" fontId="5" fillId="0" borderId="1" xfId="0" applyFont="1" applyBorder="1" applyAlignment="1">
      <alignment horizontal="center"/>
    </xf>
    <xf numFmtId="43" fontId="0" fillId="0" borderId="10" xfId="0" applyNumberFormat="1" applyFill="1" applyBorder="1" applyAlignment="1">
      <alignment horizontal="left" vertical="top"/>
    </xf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center"/>
    </xf>
    <xf numFmtId="0" fontId="4" fillId="0" borderId="1" xfId="0" applyFont="1" applyBorder="1"/>
    <xf numFmtId="0" fontId="7" fillId="0" borderId="0" xfId="0" applyFont="1" applyAlignment="1">
      <alignment horizontal="right"/>
    </xf>
    <xf numFmtId="9" fontId="7" fillId="0" borderId="0" xfId="2" applyFont="1"/>
    <xf numFmtId="43" fontId="7" fillId="0" borderId="0" xfId="1" applyFont="1"/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12" xfId="1" applyNumberFormat="1" applyFont="1" applyBorder="1" applyAlignment="1">
      <alignment horizontal="center" vertical="center"/>
    </xf>
    <xf numFmtId="0" fontId="7" fillId="0" borderId="0" xfId="0" applyFont="1"/>
    <xf numFmtId="0" fontId="7" fillId="0" borderId="13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/>
    </xf>
    <xf numFmtId="166" fontId="7" fillId="12" borderId="1" xfId="3" applyNumberFormat="1" applyFont="1" applyFill="1" applyBorder="1"/>
    <xf numFmtId="0" fontId="10" fillId="6" borderId="1" xfId="0" applyFont="1" applyFill="1" applyBorder="1" applyAlignment="1">
      <alignment horizontal="center"/>
    </xf>
    <xf numFmtId="166" fontId="7" fillId="6" borderId="1" xfId="0" applyNumberFormat="1" applyFont="1" applyFill="1" applyBorder="1"/>
    <xf numFmtId="165" fontId="7" fillId="10" borderId="12" xfId="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43" fontId="8" fillId="0" borderId="0" xfId="0" applyNumberFormat="1" applyFont="1" applyAlignment="1">
      <alignment horizontal="center" vertical="center"/>
    </xf>
    <xf numFmtId="0" fontId="4" fillId="0" borderId="6" xfId="0" applyFont="1" applyBorder="1"/>
    <xf numFmtId="43" fontId="4" fillId="0" borderId="1" xfId="1" applyFont="1" applyBorder="1"/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15" borderId="1" xfId="0" applyFont="1" applyFill="1" applyBorder="1"/>
    <xf numFmtId="8" fontId="7" fillId="15" borderId="1" xfId="0" applyNumberFormat="1" applyFont="1" applyFill="1" applyBorder="1"/>
    <xf numFmtId="0" fontId="8" fillId="9" borderId="1" xfId="0" applyFont="1" applyFill="1" applyBorder="1"/>
    <xf numFmtId="9" fontId="7" fillId="9" borderId="1" xfId="0" applyNumberFormat="1" applyFont="1" applyFill="1" applyBorder="1"/>
    <xf numFmtId="0" fontId="8" fillId="8" borderId="1" xfId="0" applyFont="1" applyFill="1" applyBorder="1"/>
    <xf numFmtId="43" fontId="7" fillId="8" borderId="1" xfId="0" applyNumberFormat="1" applyFont="1" applyFill="1" applyBorder="1"/>
    <xf numFmtId="0" fontId="8" fillId="11" borderId="1" xfId="0" applyFont="1" applyFill="1" applyBorder="1"/>
    <xf numFmtId="0" fontId="7" fillId="11" borderId="1" xfId="0" applyFont="1" applyFill="1" applyBorder="1" applyAlignment="1">
      <alignment horizontal="center"/>
    </xf>
    <xf numFmtId="43" fontId="0" fillId="0" borderId="0" xfId="0" applyNumberFormat="1"/>
    <xf numFmtId="166" fontId="7" fillId="15" borderId="1" xfId="0" applyNumberFormat="1" applyFont="1" applyFill="1" applyBorder="1"/>
    <xf numFmtId="43" fontId="0" fillId="0" borderId="13" xfId="0" applyNumberFormat="1" applyBorder="1" applyAlignment="1">
      <alignment horizontal="left" vertical="top"/>
    </xf>
    <xf numFmtId="0" fontId="0" fillId="0" borderId="16" xfId="0" applyBorder="1"/>
    <xf numFmtId="0" fontId="0" fillId="0" borderId="15" xfId="0" applyBorder="1"/>
    <xf numFmtId="43" fontId="0" fillId="0" borderId="12" xfId="0" applyNumberFormat="1" applyFill="1" applyBorder="1" applyAlignment="1">
      <alignment horizontal="left" vertical="top"/>
    </xf>
    <xf numFmtId="0" fontId="0" fillId="0" borderId="10" xfId="0" applyBorder="1"/>
    <xf numFmtId="0" fontId="0" fillId="0" borderId="13" xfId="0" applyBorder="1"/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9" fillId="14" borderId="11" xfId="0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1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C24" sqref="C24"/>
    </sheetView>
  </sheetViews>
  <sheetFormatPr defaultRowHeight="15" x14ac:dyDescent="0.25"/>
  <cols>
    <col min="1" max="1" width="7.140625" customWidth="1"/>
    <col min="2" max="2" width="30.7109375" customWidth="1"/>
    <col min="3" max="3" width="12.7109375" customWidth="1"/>
    <col min="4" max="4" width="30.7109375" customWidth="1"/>
    <col min="5" max="5" width="12.7109375" customWidth="1"/>
    <col min="6" max="6" width="3" customWidth="1"/>
    <col min="7" max="7" width="7.140625" customWidth="1"/>
    <col min="8" max="8" width="30.7109375" customWidth="1"/>
    <col min="9" max="9" width="12.7109375" customWidth="1"/>
    <col min="10" max="10" width="30.7109375" customWidth="1"/>
    <col min="11" max="11" width="12.7109375" customWidth="1"/>
  </cols>
  <sheetData>
    <row r="1" spans="1:11" ht="21.75" thickBot="1" x14ac:dyDescent="0.4">
      <c r="B1" s="86" t="s">
        <v>16</v>
      </c>
      <c r="C1" s="86"/>
      <c r="D1" s="86"/>
      <c r="E1" s="86"/>
      <c r="H1" s="87" t="s">
        <v>39</v>
      </c>
      <c r="I1" s="87"/>
      <c r="J1" s="87"/>
      <c r="K1" s="87"/>
    </row>
    <row r="2" spans="1:11" ht="29.25" customHeight="1" x14ac:dyDescent="0.25">
      <c r="A2" s="61" t="s">
        <v>4</v>
      </c>
      <c r="B2" s="65" t="s">
        <v>0</v>
      </c>
      <c r="C2" s="66"/>
      <c r="D2" s="67" t="s">
        <v>1</v>
      </c>
      <c r="E2" s="66"/>
      <c r="G2" s="61" t="s">
        <v>4</v>
      </c>
      <c r="H2" s="65" t="s">
        <v>0</v>
      </c>
      <c r="I2" s="66"/>
      <c r="J2" s="67" t="s">
        <v>1</v>
      </c>
      <c r="K2" s="66"/>
    </row>
    <row r="3" spans="1:11" s="2" customFormat="1" ht="15.75" x14ac:dyDescent="0.25">
      <c r="A3" s="61"/>
      <c r="B3" s="20" t="s">
        <v>2</v>
      </c>
      <c r="C3" s="13" t="s">
        <v>3</v>
      </c>
      <c r="D3" s="13" t="s">
        <v>2</v>
      </c>
      <c r="E3" s="13" t="s">
        <v>3</v>
      </c>
      <c r="G3" s="61"/>
      <c r="H3" s="20" t="s">
        <v>2</v>
      </c>
      <c r="I3" s="13" t="s">
        <v>3</v>
      </c>
      <c r="J3" s="13" t="s">
        <v>2</v>
      </c>
      <c r="K3" s="13" t="s">
        <v>3</v>
      </c>
    </row>
    <row r="4" spans="1:11" s="2" customFormat="1" ht="15.75" x14ac:dyDescent="0.25">
      <c r="A4" s="21">
        <v>1</v>
      </c>
      <c r="B4" s="40" t="s">
        <v>25</v>
      </c>
      <c r="C4" s="41">
        <v>250</v>
      </c>
      <c r="D4" s="21" t="s">
        <v>24</v>
      </c>
      <c r="E4" s="41">
        <v>5574.5676000000003</v>
      </c>
      <c r="G4" s="21">
        <v>1</v>
      </c>
      <c r="H4" s="40" t="s">
        <v>25</v>
      </c>
      <c r="I4" s="41">
        <v>250</v>
      </c>
      <c r="J4" s="21" t="s">
        <v>24</v>
      </c>
      <c r="K4" s="41">
        <v>5574.5676000000003</v>
      </c>
    </row>
    <row r="5" spans="1:11" s="2" customFormat="1" ht="15.75" x14ac:dyDescent="0.25">
      <c r="A5" s="21">
        <v>2</v>
      </c>
      <c r="B5" s="40" t="s">
        <v>26</v>
      </c>
      <c r="C5" s="41">
        <v>1000</v>
      </c>
      <c r="D5" s="21" t="s">
        <v>23</v>
      </c>
      <c r="E5" s="41">
        <v>2950</v>
      </c>
      <c r="G5" s="21">
        <v>2</v>
      </c>
      <c r="H5" s="40" t="s">
        <v>26</v>
      </c>
      <c r="I5" s="41">
        <v>500</v>
      </c>
      <c r="J5" s="21" t="s">
        <v>23</v>
      </c>
      <c r="K5" s="41">
        <v>2950</v>
      </c>
    </row>
    <row r="6" spans="1:11" s="2" customFormat="1" ht="15.75" x14ac:dyDescent="0.25">
      <c r="A6" s="21">
        <v>3</v>
      </c>
      <c r="B6" s="40" t="s">
        <v>52</v>
      </c>
      <c r="C6" s="41">
        <v>2500</v>
      </c>
      <c r="D6" s="21" t="s">
        <v>20</v>
      </c>
      <c r="E6" s="41">
        <v>31.5</v>
      </c>
      <c r="G6" s="21">
        <v>3</v>
      </c>
      <c r="H6" s="40" t="s">
        <v>27</v>
      </c>
      <c r="I6" s="41">
        <v>2500</v>
      </c>
      <c r="J6" s="21" t="s">
        <v>20</v>
      </c>
      <c r="K6" s="41">
        <v>31.5</v>
      </c>
    </row>
    <row r="7" spans="1:11" s="2" customFormat="1" ht="15.75" x14ac:dyDescent="0.25">
      <c r="A7" s="21">
        <v>4</v>
      </c>
      <c r="B7" s="40"/>
      <c r="C7" s="41"/>
      <c r="D7" s="21" t="s">
        <v>21</v>
      </c>
      <c r="E7" s="41">
        <v>863</v>
      </c>
      <c r="G7" s="21">
        <v>4</v>
      </c>
      <c r="H7" s="40"/>
      <c r="I7" s="41"/>
      <c r="J7" s="21" t="s">
        <v>21</v>
      </c>
      <c r="K7" s="41">
        <v>863</v>
      </c>
    </row>
    <row r="8" spans="1:11" s="2" customFormat="1" ht="15.75" x14ac:dyDescent="0.25">
      <c r="A8" s="21">
        <v>5</v>
      </c>
      <c r="B8" s="40"/>
      <c r="C8" s="41"/>
      <c r="D8" s="21" t="s">
        <v>22</v>
      </c>
      <c r="E8" s="41">
        <v>1890</v>
      </c>
      <c r="G8" s="21">
        <v>5</v>
      </c>
      <c r="H8" s="40"/>
      <c r="I8" s="41"/>
      <c r="J8" s="21" t="s">
        <v>22</v>
      </c>
      <c r="K8" s="41">
        <v>1500</v>
      </c>
    </row>
    <row r="9" spans="1:11" s="2" customFormat="1" ht="15.75" x14ac:dyDescent="0.25">
      <c r="A9" s="21">
        <v>6</v>
      </c>
      <c r="B9" s="40"/>
      <c r="C9" s="41"/>
      <c r="D9" s="21" t="s">
        <v>28</v>
      </c>
      <c r="E9" s="41">
        <v>1500</v>
      </c>
      <c r="G9" s="21">
        <v>6</v>
      </c>
      <c r="H9" s="40"/>
      <c r="I9" s="41"/>
      <c r="J9" s="21" t="s">
        <v>28</v>
      </c>
      <c r="K9" s="41">
        <v>500</v>
      </c>
    </row>
    <row r="10" spans="1:11" s="2" customFormat="1" ht="15.75" x14ac:dyDescent="0.25">
      <c r="A10" s="21">
        <v>7</v>
      </c>
      <c r="B10" s="40"/>
      <c r="C10" s="41"/>
      <c r="D10" s="21"/>
      <c r="E10" s="41"/>
      <c r="G10" s="21">
        <v>7</v>
      </c>
      <c r="H10" s="40"/>
      <c r="I10" s="41"/>
      <c r="J10" s="21"/>
      <c r="K10" s="41"/>
    </row>
    <row r="11" spans="1:11" s="2" customFormat="1" ht="15.75" x14ac:dyDescent="0.25">
      <c r="A11" s="21">
        <v>8</v>
      </c>
      <c r="B11" s="40"/>
      <c r="C11" s="41"/>
      <c r="D11" s="21"/>
      <c r="E11" s="41"/>
      <c r="G11" s="21">
        <v>8</v>
      </c>
      <c r="H11" s="40"/>
      <c r="I11" s="41"/>
      <c r="J11" s="21"/>
      <c r="K11" s="41"/>
    </row>
    <row r="12" spans="1:11" s="2" customFormat="1" ht="15.75" x14ac:dyDescent="0.25">
      <c r="A12" s="21">
        <v>9</v>
      </c>
      <c r="B12" s="40"/>
      <c r="C12" s="41"/>
      <c r="D12" s="21"/>
      <c r="E12" s="41"/>
      <c r="G12" s="21">
        <v>9</v>
      </c>
      <c r="H12" s="40"/>
      <c r="I12" s="41"/>
      <c r="J12" s="21"/>
      <c r="K12" s="41"/>
    </row>
    <row r="13" spans="1:11" s="2" customFormat="1" ht="15.75" x14ac:dyDescent="0.25">
      <c r="A13" s="21">
        <v>10</v>
      </c>
      <c r="B13" s="40"/>
      <c r="C13" s="41"/>
      <c r="D13" s="21"/>
      <c r="E13" s="41"/>
      <c r="G13" s="21">
        <v>10</v>
      </c>
      <c r="H13" s="40"/>
      <c r="I13" s="41"/>
      <c r="J13" s="21"/>
      <c r="K13" s="41"/>
    </row>
    <row r="14" spans="1:11" s="2" customFormat="1" ht="15.75" x14ac:dyDescent="0.25">
      <c r="A14" s="21">
        <v>11</v>
      </c>
      <c r="B14" s="40"/>
      <c r="C14" s="41"/>
      <c r="D14" s="21"/>
      <c r="E14" s="41"/>
      <c r="G14" s="21">
        <v>11</v>
      </c>
      <c r="H14" s="40"/>
      <c r="I14" s="41"/>
      <c r="J14" s="21"/>
      <c r="K14" s="41"/>
    </row>
    <row r="15" spans="1:11" s="2" customFormat="1" ht="15.75" x14ac:dyDescent="0.25">
      <c r="A15" s="21">
        <v>12</v>
      </c>
      <c r="B15" s="40"/>
      <c r="C15" s="41"/>
      <c r="D15" s="21"/>
      <c r="E15" s="41"/>
      <c r="G15" s="21">
        <v>12</v>
      </c>
      <c r="H15" s="40"/>
      <c r="I15" s="41"/>
      <c r="J15" s="21"/>
      <c r="K15" s="41"/>
    </row>
    <row r="16" spans="1:11" s="2" customFormat="1" ht="15.75" x14ac:dyDescent="0.25">
      <c r="A16" s="21">
        <v>13</v>
      </c>
      <c r="B16" s="40"/>
      <c r="C16" s="41"/>
      <c r="D16" s="21"/>
      <c r="E16" s="41"/>
      <c r="G16" s="21">
        <v>13</v>
      </c>
      <c r="H16" s="40"/>
      <c r="I16" s="41"/>
      <c r="J16" s="21"/>
      <c r="K16" s="41"/>
    </row>
    <row r="17" spans="1:11" s="2" customFormat="1" ht="15.75" x14ac:dyDescent="0.25">
      <c r="A17" s="21">
        <v>14</v>
      </c>
      <c r="B17" s="40"/>
      <c r="C17" s="41"/>
      <c r="D17" s="21"/>
      <c r="E17" s="41"/>
      <c r="G17" s="21">
        <v>14</v>
      </c>
      <c r="H17" s="40"/>
      <c r="I17" s="41"/>
      <c r="J17" s="21"/>
      <c r="K17" s="41"/>
    </row>
    <row r="18" spans="1:11" s="2" customFormat="1" ht="15.75" x14ac:dyDescent="0.25">
      <c r="A18" s="21">
        <v>15</v>
      </c>
      <c r="B18" s="40"/>
      <c r="C18" s="41"/>
      <c r="D18" s="21"/>
      <c r="E18" s="41"/>
      <c r="G18" s="21">
        <v>15</v>
      </c>
      <c r="H18" s="40"/>
      <c r="I18" s="41"/>
      <c r="J18" s="21"/>
      <c r="K18" s="41"/>
    </row>
    <row r="19" spans="1:11" s="2" customFormat="1" ht="15.75" x14ac:dyDescent="0.25">
      <c r="A19" s="21">
        <v>16</v>
      </c>
      <c r="B19" s="40"/>
      <c r="C19" s="41"/>
      <c r="D19" s="21"/>
      <c r="E19" s="41"/>
      <c r="G19" s="21">
        <v>12</v>
      </c>
      <c r="H19" s="40"/>
      <c r="I19" s="41"/>
      <c r="J19" s="21"/>
      <c r="K19" s="41"/>
    </row>
    <row r="20" spans="1:11" s="2" customFormat="1" ht="15.75" x14ac:dyDescent="0.25">
      <c r="A20" s="21"/>
      <c r="B20" s="42" t="s">
        <v>6</v>
      </c>
      <c r="C20" s="41">
        <f>SUM(C4:C19)</f>
        <v>3750</v>
      </c>
      <c r="D20" s="43" t="s">
        <v>7</v>
      </c>
      <c r="E20" s="41">
        <f>SUM(E4:E19)</f>
        <v>12809.0676</v>
      </c>
      <c r="G20" s="21"/>
      <c r="H20" s="42" t="s">
        <v>6</v>
      </c>
      <c r="I20" s="41">
        <f>SUM(I4:I19)</f>
        <v>3250</v>
      </c>
      <c r="J20" s="43" t="s">
        <v>7</v>
      </c>
      <c r="K20" s="41">
        <f>SUM(K4:K19)</f>
        <v>11419.0676</v>
      </c>
    </row>
    <row r="21" spans="1:11" s="2" customFormat="1" ht="15.75" x14ac:dyDescent="0.25">
      <c r="A21" s="62" t="s">
        <v>5</v>
      </c>
      <c r="B21" s="63"/>
      <c r="C21" s="63"/>
      <c r="D21" s="64"/>
      <c r="E21" s="41">
        <f>C20+E20</f>
        <v>16559.067600000002</v>
      </c>
      <c r="G21" s="62" t="s">
        <v>5</v>
      </c>
      <c r="H21" s="63"/>
      <c r="I21" s="63"/>
      <c r="J21" s="64"/>
      <c r="K21" s="41">
        <f>I20+K20</f>
        <v>14669.0676</v>
      </c>
    </row>
    <row r="23" spans="1:11" ht="21" x14ac:dyDescent="0.25">
      <c r="D23" s="39" t="s">
        <v>45</v>
      </c>
    </row>
    <row r="24" spans="1:11" ht="18.75" x14ac:dyDescent="0.3">
      <c r="B24" s="22" t="s">
        <v>0</v>
      </c>
      <c r="C24" s="31"/>
      <c r="D24" s="38">
        <f>((C20-I20)/C20)*100</f>
        <v>13.333333333333334</v>
      </c>
    </row>
    <row r="25" spans="1:11" ht="18.75" x14ac:dyDescent="0.3">
      <c r="B25" s="22" t="s">
        <v>1</v>
      </c>
      <c r="C25" s="31"/>
      <c r="D25" s="38">
        <f>((E20-K20)/E20)*100</f>
        <v>10.851687596683462</v>
      </c>
    </row>
    <row r="26" spans="1:11" ht="18.75" x14ac:dyDescent="0.3">
      <c r="B26" s="22" t="s">
        <v>46</v>
      </c>
      <c r="C26" s="31"/>
      <c r="D26" s="38">
        <f>((E21-K21)/E21)*100</f>
        <v>11.413686118414068</v>
      </c>
      <c r="H26" s="5"/>
      <c r="J26" s="15"/>
    </row>
    <row r="27" spans="1:11" x14ac:dyDescent="0.25">
      <c r="D27" s="15"/>
    </row>
  </sheetData>
  <mergeCells count="10">
    <mergeCell ref="B1:E1"/>
    <mergeCell ref="H1:K1"/>
    <mergeCell ref="A2:A3"/>
    <mergeCell ref="A21:D21"/>
    <mergeCell ref="G2:G3"/>
    <mergeCell ref="H2:I2"/>
    <mergeCell ref="J2:K2"/>
    <mergeCell ref="G21:J21"/>
    <mergeCell ref="B2:C2"/>
    <mergeCell ref="D2:E2"/>
  </mergeCells>
  <conditionalFormatting sqref="D24">
    <cfRule type="cellIs" dxfId="2" priority="2" operator="lessThan">
      <formula>0</formula>
    </cfRule>
    <cfRule type="cellIs" dxfId="1" priority="1" operator="greaterThan">
      <formula>"&gt;0"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90" zoomScaleNormal="90" workbookViewId="0">
      <selection activeCell="B6" sqref="B6"/>
    </sheetView>
  </sheetViews>
  <sheetFormatPr defaultRowHeight="15.75" x14ac:dyDescent="0.25"/>
  <cols>
    <col min="1" max="1" width="4" style="2" customWidth="1"/>
    <col min="2" max="2" width="9.140625" style="2" customWidth="1"/>
    <col min="3" max="3" width="10.7109375" style="2" customWidth="1"/>
    <col min="4" max="4" width="13.42578125" style="2" customWidth="1"/>
    <col min="5" max="5" width="13.140625" style="2" customWidth="1"/>
    <col min="6" max="6" width="10.5703125" style="2" customWidth="1"/>
    <col min="7" max="7" width="11.5703125" style="2" customWidth="1"/>
    <col min="8" max="8" width="10.42578125" style="2" customWidth="1"/>
    <col min="9" max="9" width="13" style="2" bestFit="1" customWidth="1"/>
    <col min="10" max="10" width="17.28515625" style="2" customWidth="1"/>
    <col min="11" max="11" width="16.85546875" style="2" customWidth="1"/>
    <col min="12" max="13" width="10.28515625" style="2" customWidth="1"/>
    <col min="14" max="14" width="11" style="2" customWidth="1"/>
    <col min="15" max="15" width="11.140625" style="2" customWidth="1"/>
    <col min="16" max="16" width="16.85546875" style="2" customWidth="1"/>
    <col min="17" max="17" width="17.5703125" style="2" customWidth="1"/>
    <col min="18" max="16384" width="9.140625" style="2"/>
  </cols>
  <sheetData>
    <row r="1" spans="1:17" x14ac:dyDescent="0.25">
      <c r="H1" s="17"/>
      <c r="I1" s="17"/>
    </row>
    <row r="2" spans="1:17" ht="21" x14ac:dyDescent="0.35">
      <c r="A2" s="19" t="s">
        <v>8</v>
      </c>
      <c r="G2" s="16"/>
    </row>
    <row r="3" spans="1:17" x14ac:dyDescent="0.25">
      <c r="A3" s="16"/>
      <c r="B3" s="68" t="s">
        <v>17</v>
      </c>
      <c r="C3" s="68"/>
      <c r="G3" s="16"/>
    </row>
    <row r="4" spans="1:17" ht="21" x14ac:dyDescent="0.35">
      <c r="B4" s="33" t="s">
        <v>18</v>
      </c>
      <c r="C4" s="35" t="s">
        <v>19</v>
      </c>
      <c r="G4" s="16"/>
    </row>
    <row r="5" spans="1:17" ht="18.75" x14ac:dyDescent="0.3">
      <c r="A5" s="16"/>
      <c r="B5" s="34">
        <v>20</v>
      </c>
      <c r="C5" s="36">
        <v>25</v>
      </c>
      <c r="G5" s="16"/>
    </row>
    <row r="6" spans="1:17" x14ac:dyDescent="0.25">
      <c r="A6" s="16"/>
      <c r="G6" s="16"/>
    </row>
    <row r="7" spans="1:17" ht="18.75" x14ac:dyDescent="0.3">
      <c r="A7" s="70" t="s">
        <v>9</v>
      </c>
      <c r="B7" s="74" t="s">
        <v>10</v>
      </c>
      <c r="C7" s="74" t="s">
        <v>11</v>
      </c>
      <c r="D7" s="75" t="s">
        <v>32</v>
      </c>
      <c r="E7" s="76" t="s">
        <v>31</v>
      </c>
      <c r="F7" s="77" t="s">
        <v>30</v>
      </c>
      <c r="G7" s="77"/>
      <c r="H7" s="77"/>
      <c r="I7" s="77"/>
      <c r="J7" s="77"/>
      <c r="K7" s="77"/>
      <c r="L7" s="71" t="s">
        <v>33</v>
      </c>
      <c r="M7" s="71"/>
      <c r="N7" s="71"/>
      <c r="O7" s="71"/>
      <c r="P7" s="71"/>
      <c r="Q7" s="71"/>
    </row>
    <row r="8" spans="1:17" ht="18.75" x14ac:dyDescent="0.3">
      <c r="A8" s="70"/>
      <c r="B8" s="74"/>
      <c r="C8" s="74"/>
      <c r="D8" s="75"/>
      <c r="E8" s="76"/>
      <c r="F8" s="69" t="s">
        <v>29</v>
      </c>
      <c r="G8" s="69" t="s">
        <v>13</v>
      </c>
      <c r="H8" s="72" t="s">
        <v>14</v>
      </c>
      <c r="I8" s="72"/>
      <c r="J8" s="73" t="s">
        <v>15</v>
      </c>
      <c r="K8" s="73"/>
      <c r="L8" s="69" t="s">
        <v>29</v>
      </c>
      <c r="M8" s="69" t="s">
        <v>13</v>
      </c>
      <c r="N8" s="72" t="s">
        <v>14</v>
      </c>
      <c r="O8" s="72"/>
      <c r="P8" s="73" t="s">
        <v>15</v>
      </c>
      <c r="Q8" s="73"/>
    </row>
    <row r="9" spans="1:17" ht="18.75" x14ac:dyDescent="0.3">
      <c r="A9" s="70"/>
      <c r="B9" s="74"/>
      <c r="C9" s="74"/>
      <c r="D9" s="75"/>
      <c r="E9" s="76"/>
      <c r="F9" s="69"/>
      <c r="G9" s="69"/>
      <c r="H9" s="26" t="s">
        <v>12</v>
      </c>
      <c r="I9" s="26" t="s">
        <v>13</v>
      </c>
      <c r="J9" s="26" t="s">
        <v>12</v>
      </c>
      <c r="K9" s="26" t="s">
        <v>13</v>
      </c>
      <c r="L9" s="69"/>
      <c r="M9" s="69"/>
      <c r="N9" s="26" t="s">
        <v>12</v>
      </c>
      <c r="O9" s="26" t="s">
        <v>13</v>
      </c>
      <c r="P9" s="26" t="s">
        <v>12</v>
      </c>
      <c r="Q9" s="26" t="s">
        <v>13</v>
      </c>
    </row>
    <row r="10" spans="1:17" ht="18.75" x14ac:dyDescent="0.3">
      <c r="A10" s="3">
        <v>1</v>
      </c>
      <c r="B10" s="27">
        <v>1</v>
      </c>
      <c r="C10" s="26">
        <v>1000</v>
      </c>
      <c r="D10" s="28">
        <f>$B$5*C10</f>
        <v>20000</v>
      </c>
      <c r="E10" s="28">
        <f>$C$5*C10</f>
        <v>25000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8.75" x14ac:dyDescent="0.3">
      <c r="A11" s="3"/>
      <c r="B11" s="27">
        <v>2</v>
      </c>
      <c r="C11" s="26">
        <v>900</v>
      </c>
      <c r="D11" s="28">
        <f t="shared" ref="D11:D21" si="0">$B$5*C11</f>
        <v>18000</v>
      </c>
      <c r="E11" s="28">
        <f t="shared" ref="E11:E21" si="1">$C$5*C11</f>
        <v>22500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.75" x14ac:dyDescent="0.3">
      <c r="A12" s="3"/>
      <c r="B12" s="27">
        <v>3</v>
      </c>
      <c r="C12" s="26">
        <v>500</v>
      </c>
      <c r="D12" s="28">
        <f t="shared" si="0"/>
        <v>10000</v>
      </c>
      <c r="E12" s="28">
        <f t="shared" si="1"/>
        <v>12500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8.75" x14ac:dyDescent="0.3">
      <c r="A13" s="3"/>
      <c r="B13" s="27">
        <v>4</v>
      </c>
      <c r="C13" s="26">
        <v>300</v>
      </c>
      <c r="D13" s="28">
        <f t="shared" si="0"/>
        <v>6000</v>
      </c>
      <c r="E13" s="28">
        <f t="shared" si="1"/>
        <v>7500</v>
      </c>
      <c r="F13" s="7">
        <f>AVERAGE(D10:D12)</f>
        <v>16000</v>
      </c>
      <c r="G13" s="7">
        <f>(D10*1+D11*2+D12*3)/6</f>
        <v>14333.333333333334</v>
      </c>
      <c r="H13" s="7">
        <f t="shared" ref="H13:H21" si="2">ABS(D13-F13)</f>
        <v>10000</v>
      </c>
      <c r="I13" s="7">
        <f t="shared" ref="I13:I21" si="3">ABS(D13-G13)</f>
        <v>8333.3333333333339</v>
      </c>
      <c r="J13" s="7">
        <f>H13^2</f>
        <v>100000000</v>
      </c>
      <c r="K13" s="7">
        <f>I13^2</f>
        <v>69444444.444444448</v>
      </c>
      <c r="L13" s="7">
        <f>AVERAGE(E10:E12)</f>
        <v>20000</v>
      </c>
      <c r="M13" s="7">
        <f>(E10*1+E11*2+E12*3)/6</f>
        <v>17916.666666666668</v>
      </c>
      <c r="N13" s="7">
        <f>ABS(E13-L13)</f>
        <v>12500</v>
      </c>
      <c r="O13" s="7">
        <f>ABS(E13-M13)</f>
        <v>10416.666666666668</v>
      </c>
      <c r="P13" s="7">
        <f>N13^2</f>
        <v>156250000</v>
      </c>
      <c r="Q13" s="7">
        <f>O13^2</f>
        <v>108506944.44444446</v>
      </c>
    </row>
    <row r="14" spans="1:17" ht="18.75" x14ac:dyDescent="0.3">
      <c r="A14" s="3"/>
      <c r="B14" s="27">
        <v>5</v>
      </c>
      <c r="C14" s="26">
        <v>400</v>
      </c>
      <c r="D14" s="28">
        <f t="shared" si="0"/>
        <v>8000</v>
      </c>
      <c r="E14" s="28">
        <f t="shared" si="1"/>
        <v>10000</v>
      </c>
      <c r="F14" s="7">
        <f t="shared" ref="F14:F21" si="4">AVERAGE(D11:D13)</f>
        <v>11333.333333333334</v>
      </c>
      <c r="G14" s="7">
        <f t="shared" ref="G14:G21" si="5">(D11*1+D12*2+D13*3)/6</f>
        <v>9333.3333333333339</v>
      </c>
      <c r="H14" s="7">
        <f t="shared" si="2"/>
        <v>3333.3333333333339</v>
      </c>
      <c r="I14" s="7">
        <f t="shared" si="3"/>
        <v>1333.3333333333339</v>
      </c>
      <c r="J14" s="7">
        <f t="shared" ref="J14:J21" si="6">H14^2</f>
        <v>11111111.111111116</v>
      </c>
      <c r="K14" s="7">
        <f t="shared" ref="K14:K21" si="7">I14^2</f>
        <v>1777777.7777777794</v>
      </c>
      <c r="L14" s="7">
        <f t="shared" ref="L14:L21" si="8">AVERAGE(E11:E13)</f>
        <v>14166.666666666666</v>
      </c>
      <c r="M14" s="7">
        <f t="shared" ref="M14:M21" si="9">(E11*1+E12*2+E13*3)/6</f>
        <v>11666.666666666666</v>
      </c>
      <c r="N14" s="7">
        <f t="shared" ref="N14:N21" si="10">ABS(E14-L14)</f>
        <v>4166.6666666666661</v>
      </c>
      <c r="O14" s="7">
        <f t="shared" ref="O14:O21" si="11">ABS(E14-M14)</f>
        <v>1666.6666666666661</v>
      </c>
      <c r="P14" s="7">
        <f t="shared" ref="P14:P21" si="12">N14^2</f>
        <v>17361111.111111104</v>
      </c>
      <c r="Q14" s="7">
        <f t="shared" ref="Q14:Q21" si="13">O14^2</f>
        <v>2777777.7777777757</v>
      </c>
    </row>
    <row r="15" spans="1:17" ht="18.75" x14ac:dyDescent="0.3">
      <c r="A15" s="3"/>
      <c r="B15" s="27">
        <v>6</v>
      </c>
      <c r="C15" s="26">
        <v>700</v>
      </c>
      <c r="D15" s="28">
        <f t="shared" si="0"/>
        <v>14000</v>
      </c>
      <c r="E15" s="28">
        <f t="shared" si="1"/>
        <v>17500</v>
      </c>
      <c r="F15" s="7">
        <f t="shared" si="4"/>
        <v>8000</v>
      </c>
      <c r="G15" s="7">
        <f t="shared" si="5"/>
        <v>7666.666666666667</v>
      </c>
      <c r="H15" s="7">
        <f t="shared" si="2"/>
        <v>6000</v>
      </c>
      <c r="I15" s="7">
        <f t="shared" si="3"/>
        <v>6333.333333333333</v>
      </c>
      <c r="J15" s="7">
        <f t="shared" si="6"/>
        <v>36000000</v>
      </c>
      <c r="K15" s="7">
        <f t="shared" si="7"/>
        <v>40111111.111111104</v>
      </c>
      <c r="L15" s="7">
        <f t="shared" si="8"/>
        <v>10000</v>
      </c>
      <c r="M15" s="7">
        <f t="shared" si="9"/>
        <v>9583.3333333333339</v>
      </c>
      <c r="N15" s="7">
        <f t="shared" si="10"/>
        <v>7500</v>
      </c>
      <c r="O15" s="7">
        <f t="shared" si="11"/>
        <v>7916.6666666666661</v>
      </c>
      <c r="P15" s="7">
        <f t="shared" si="12"/>
        <v>56250000</v>
      </c>
      <c r="Q15" s="7">
        <f t="shared" si="13"/>
        <v>62673611.111111104</v>
      </c>
    </row>
    <row r="16" spans="1:17" ht="18.75" x14ac:dyDescent="0.3">
      <c r="A16" s="3"/>
      <c r="B16" s="27">
        <v>7</v>
      </c>
      <c r="C16" s="26">
        <v>2000</v>
      </c>
      <c r="D16" s="28">
        <f t="shared" si="0"/>
        <v>40000</v>
      </c>
      <c r="E16" s="28">
        <f t="shared" si="1"/>
        <v>50000</v>
      </c>
      <c r="F16" s="7">
        <f t="shared" si="4"/>
        <v>9333.3333333333339</v>
      </c>
      <c r="G16" s="7">
        <f t="shared" si="5"/>
        <v>10666.666666666666</v>
      </c>
      <c r="H16" s="7">
        <f t="shared" si="2"/>
        <v>30666.666666666664</v>
      </c>
      <c r="I16" s="7">
        <f t="shared" si="3"/>
        <v>29333.333333333336</v>
      </c>
      <c r="J16" s="7">
        <f t="shared" si="6"/>
        <v>940444444.4444443</v>
      </c>
      <c r="K16" s="7">
        <f t="shared" si="7"/>
        <v>860444444.44444454</v>
      </c>
      <c r="L16" s="7">
        <f t="shared" si="8"/>
        <v>11666.666666666666</v>
      </c>
      <c r="M16" s="7">
        <f t="shared" si="9"/>
        <v>13333.333333333334</v>
      </c>
      <c r="N16" s="7">
        <f t="shared" si="10"/>
        <v>38333.333333333336</v>
      </c>
      <c r="O16" s="7">
        <f t="shared" si="11"/>
        <v>36666.666666666664</v>
      </c>
      <c r="P16" s="7">
        <f t="shared" si="12"/>
        <v>1469444444.4444447</v>
      </c>
      <c r="Q16" s="7">
        <f t="shared" si="13"/>
        <v>1344444444.4444442</v>
      </c>
    </row>
    <row r="17" spans="1:17" ht="18.75" x14ac:dyDescent="0.3">
      <c r="A17" s="3"/>
      <c r="B17" s="27">
        <v>8</v>
      </c>
      <c r="C17" s="26">
        <v>150</v>
      </c>
      <c r="D17" s="28">
        <f t="shared" si="0"/>
        <v>3000</v>
      </c>
      <c r="E17" s="28">
        <f t="shared" si="1"/>
        <v>3750</v>
      </c>
      <c r="F17" s="7">
        <f t="shared" si="4"/>
        <v>20666.666666666668</v>
      </c>
      <c r="G17" s="7">
        <f t="shared" si="5"/>
        <v>26000</v>
      </c>
      <c r="H17" s="7">
        <f t="shared" si="2"/>
        <v>17666.666666666668</v>
      </c>
      <c r="I17" s="7">
        <f t="shared" si="3"/>
        <v>23000</v>
      </c>
      <c r="J17" s="7">
        <f t="shared" si="6"/>
        <v>312111111.11111116</v>
      </c>
      <c r="K17" s="7">
        <f t="shared" si="7"/>
        <v>529000000</v>
      </c>
      <c r="L17" s="7">
        <f t="shared" si="8"/>
        <v>25833.333333333332</v>
      </c>
      <c r="M17" s="7">
        <f t="shared" si="9"/>
        <v>32500</v>
      </c>
      <c r="N17" s="7">
        <f t="shared" si="10"/>
        <v>22083.333333333332</v>
      </c>
      <c r="O17" s="7">
        <f t="shared" si="11"/>
        <v>28750</v>
      </c>
      <c r="P17" s="7">
        <f t="shared" si="12"/>
        <v>487673611.11111104</v>
      </c>
      <c r="Q17" s="7">
        <f t="shared" si="13"/>
        <v>826562500</v>
      </c>
    </row>
    <row r="18" spans="1:17" ht="18.75" x14ac:dyDescent="0.3">
      <c r="A18" s="3"/>
      <c r="B18" s="27">
        <v>9</v>
      </c>
      <c r="C18" s="26">
        <v>1200</v>
      </c>
      <c r="D18" s="28">
        <f t="shared" si="0"/>
        <v>24000</v>
      </c>
      <c r="E18" s="28">
        <f t="shared" si="1"/>
        <v>30000</v>
      </c>
      <c r="F18" s="7">
        <f t="shared" si="4"/>
        <v>19000</v>
      </c>
      <c r="G18" s="7">
        <f t="shared" si="5"/>
        <v>17166.666666666668</v>
      </c>
      <c r="H18" s="7">
        <f t="shared" si="2"/>
        <v>5000</v>
      </c>
      <c r="I18" s="7">
        <f t="shared" si="3"/>
        <v>6833.3333333333321</v>
      </c>
      <c r="J18" s="7">
        <f t="shared" si="6"/>
        <v>25000000</v>
      </c>
      <c r="K18" s="7">
        <f t="shared" si="7"/>
        <v>46694444.444444425</v>
      </c>
      <c r="L18" s="7">
        <f t="shared" si="8"/>
        <v>23750</v>
      </c>
      <c r="M18" s="7">
        <f t="shared" si="9"/>
        <v>21458.333333333332</v>
      </c>
      <c r="N18" s="7">
        <f t="shared" si="10"/>
        <v>6250</v>
      </c>
      <c r="O18" s="7">
        <f t="shared" si="11"/>
        <v>8541.6666666666679</v>
      </c>
      <c r="P18" s="7">
        <f t="shared" si="12"/>
        <v>39062500</v>
      </c>
      <c r="Q18" s="7">
        <f t="shared" si="13"/>
        <v>72960069.444444463</v>
      </c>
    </row>
    <row r="19" spans="1:17" ht="18.75" x14ac:dyDescent="0.3">
      <c r="A19" s="3"/>
      <c r="B19" s="27">
        <v>10</v>
      </c>
      <c r="C19" s="26">
        <v>3000</v>
      </c>
      <c r="D19" s="28">
        <f t="shared" si="0"/>
        <v>60000</v>
      </c>
      <c r="E19" s="28">
        <f t="shared" si="1"/>
        <v>75000</v>
      </c>
      <c r="F19" s="7">
        <f t="shared" si="4"/>
        <v>22333.333333333332</v>
      </c>
      <c r="G19" s="7">
        <f t="shared" si="5"/>
        <v>19666.666666666668</v>
      </c>
      <c r="H19" s="7">
        <f t="shared" si="2"/>
        <v>37666.666666666672</v>
      </c>
      <c r="I19" s="7">
        <f t="shared" si="3"/>
        <v>40333.333333333328</v>
      </c>
      <c r="J19" s="7">
        <f t="shared" si="6"/>
        <v>1418777777.7777781</v>
      </c>
      <c r="K19" s="7">
        <f t="shared" si="7"/>
        <v>1626777777.7777774</v>
      </c>
      <c r="L19" s="7">
        <f t="shared" si="8"/>
        <v>27916.666666666668</v>
      </c>
      <c r="M19" s="7">
        <f t="shared" si="9"/>
        <v>24583.333333333332</v>
      </c>
      <c r="N19" s="7">
        <f t="shared" si="10"/>
        <v>47083.333333333328</v>
      </c>
      <c r="O19" s="7">
        <f t="shared" si="11"/>
        <v>50416.666666666672</v>
      </c>
      <c r="P19" s="7">
        <f t="shared" si="12"/>
        <v>2216840277.7777772</v>
      </c>
      <c r="Q19" s="7">
        <f t="shared" si="13"/>
        <v>2541840277.7777781</v>
      </c>
    </row>
    <row r="20" spans="1:17" ht="18.75" x14ac:dyDescent="0.3">
      <c r="A20" s="3"/>
      <c r="B20" s="27">
        <v>11</v>
      </c>
      <c r="C20" s="26">
        <v>400</v>
      </c>
      <c r="D20" s="28">
        <f t="shared" si="0"/>
        <v>8000</v>
      </c>
      <c r="E20" s="28">
        <f t="shared" si="1"/>
        <v>10000</v>
      </c>
      <c r="F20" s="7">
        <f t="shared" si="4"/>
        <v>29000</v>
      </c>
      <c r="G20" s="7">
        <f t="shared" si="5"/>
        <v>38500</v>
      </c>
      <c r="H20" s="7">
        <f t="shared" si="2"/>
        <v>21000</v>
      </c>
      <c r="I20" s="7">
        <f t="shared" si="3"/>
        <v>30500</v>
      </c>
      <c r="J20" s="7">
        <f t="shared" si="6"/>
        <v>441000000</v>
      </c>
      <c r="K20" s="7">
        <f t="shared" si="7"/>
        <v>930250000</v>
      </c>
      <c r="L20" s="7">
        <f t="shared" si="8"/>
        <v>36250</v>
      </c>
      <c r="M20" s="7">
        <f t="shared" si="9"/>
        <v>48125</v>
      </c>
      <c r="N20" s="7">
        <f t="shared" si="10"/>
        <v>26250</v>
      </c>
      <c r="O20" s="7">
        <f t="shared" si="11"/>
        <v>38125</v>
      </c>
      <c r="P20" s="7">
        <f t="shared" si="12"/>
        <v>689062500</v>
      </c>
      <c r="Q20" s="7">
        <f t="shared" si="13"/>
        <v>1453515625</v>
      </c>
    </row>
    <row r="21" spans="1:17" ht="18.75" x14ac:dyDescent="0.3">
      <c r="A21" s="3"/>
      <c r="B21" s="27">
        <v>12</v>
      </c>
      <c r="C21" s="26">
        <v>1000</v>
      </c>
      <c r="D21" s="28">
        <f t="shared" si="0"/>
        <v>20000</v>
      </c>
      <c r="E21" s="28">
        <f t="shared" si="1"/>
        <v>25000</v>
      </c>
      <c r="F21" s="7">
        <f t="shared" si="4"/>
        <v>30666.666666666668</v>
      </c>
      <c r="G21" s="7">
        <f t="shared" si="5"/>
        <v>28000</v>
      </c>
      <c r="H21" s="7">
        <f t="shared" si="2"/>
        <v>10666.666666666668</v>
      </c>
      <c r="I21" s="7">
        <f t="shared" si="3"/>
        <v>8000</v>
      </c>
      <c r="J21" s="7">
        <f t="shared" si="6"/>
        <v>113777777.77777781</v>
      </c>
      <c r="K21" s="7">
        <f t="shared" si="7"/>
        <v>64000000</v>
      </c>
      <c r="L21" s="7">
        <f t="shared" si="8"/>
        <v>38333.333333333336</v>
      </c>
      <c r="M21" s="7">
        <f t="shared" si="9"/>
        <v>35000</v>
      </c>
      <c r="N21" s="7">
        <f t="shared" si="10"/>
        <v>13333.333333333336</v>
      </c>
      <c r="O21" s="7">
        <f t="shared" si="11"/>
        <v>10000</v>
      </c>
      <c r="P21" s="7">
        <f t="shared" si="12"/>
        <v>177777777.77777785</v>
      </c>
      <c r="Q21" s="7">
        <f t="shared" si="13"/>
        <v>100000000</v>
      </c>
    </row>
    <row r="22" spans="1:17" ht="18.75" x14ac:dyDescent="0.3">
      <c r="A22" s="4"/>
      <c r="B22" s="29"/>
      <c r="C22" s="29"/>
      <c r="D22" s="30">
        <f>AVERAGE(D10:D21)</f>
        <v>19250</v>
      </c>
      <c r="E22" s="37">
        <f>AVERAGE(E10:E21)</f>
        <v>24062.5</v>
      </c>
      <c r="F22" s="18">
        <f t="shared" ref="F22:Q22" si="14">SUM(F10:F21)/COUNTA(F10:F21)</f>
        <v>18481.481481481482</v>
      </c>
      <c r="G22" s="7">
        <f t="shared" si="14"/>
        <v>19037.037037037036</v>
      </c>
      <c r="H22" s="7">
        <f>SUM(H10:H21)/COUNTA(H10:H21)</f>
        <v>15777.777777777777</v>
      </c>
      <c r="I22" s="7">
        <f t="shared" si="14"/>
        <v>17111.111111111109</v>
      </c>
      <c r="J22" s="7">
        <f t="shared" si="14"/>
        <v>377580246.91358024</v>
      </c>
      <c r="K22" s="7">
        <f t="shared" si="14"/>
        <v>463166666.66666669</v>
      </c>
      <c r="L22" s="7">
        <f t="shared" si="14"/>
        <v>23101.85185185185</v>
      </c>
      <c r="M22" s="7">
        <f t="shared" si="14"/>
        <v>23796.296296296296</v>
      </c>
      <c r="N22" s="7">
        <f t="shared" si="14"/>
        <v>19722.222222222223</v>
      </c>
      <c r="O22" s="7">
        <f t="shared" si="14"/>
        <v>21388.888888888891</v>
      </c>
      <c r="P22" s="7">
        <f t="shared" si="14"/>
        <v>589969135.80246913</v>
      </c>
      <c r="Q22" s="7">
        <f t="shared" si="14"/>
        <v>723697916.66666663</v>
      </c>
    </row>
    <row r="23" spans="1:17" ht="18.75" x14ac:dyDescent="0.3">
      <c r="B23" s="31"/>
      <c r="C23" s="31"/>
      <c r="D23" s="32" t="s">
        <v>34</v>
      </c>
      <c r="E23" s="32" t="s">
        <v>35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</sheetData>
  <mergeCells count="16">
    <mergeCell ref="B3:C3"/>
    <mergeCell ref="F8:F9"/>
    <mergeCell ref="G8:G9"/>
    <mergeCell ref="A7:A9"/>
    <mergeCell ref="L7:Q7"/>
    <mergeCell ref="L8:L9"/>
    <mergeCell ref="M8:M9"/>
    <mergeCell ref="N8:O8"/>
    <mergeCell ref="P8:Q8"/>
    <mergeCell ref="B7:B9"/>
    <mergeCell ref="C7:C9"/>
    <mergeCell ref="D7:D9"/>
    <mergeCell ref="E7:E9"/>
    <mergeCell ref="F7:K7"/>
    <mergeCell ref="H8:I8"/>
    <mergeCell ref="J8:K8"/>
  </mergeCells>
  <conditionalFormatting sqref="H22">
    <cfRule type="expression" dxfId="14" priority="13">
      <formula>$H$22&lt;$I$22</formula>
    </cfRule>
  </conditionalFormatting>
  <conditionalFormatting sqref="I22">
    <cfRule type="expression" dxfId="13" priority="12">
      <formula>$I$22&lt;$H$22</formula>
    </cfRule>
  </conditionalFormatting>
  <conditionalFormatting sqref="G22">
    <cfRule type="expression" dxfId="12" priority="11">
      <formula>$I$22&lt;$H$22</formula>
    </cfRule>
  </conditionalFormatting>
  <conditionalFormatting sqref="F22">
    <cfRule type="expression" dxfId="11" priority="10">
      <formula>$H$22&lt;$I$22</formula>
    </cfRule>
  </conditionalFormatting>
  <conditionalFormatting sqref="J22">
    <cfRule type="expression" dxfId="10" priority="8">
      <formula>$J$22&lt;$K$22</formula>
    </cfRule>
  </conditionalFormatting>
  <conditionalFormatting sqref="K22">
    <cfRule type="expression" dxfId="9" priority="7">
      <formula>$K$22&lt;$J$22</formula>
    </cfRule>
  </conditionalFormatting>
  <conditionalFormatting sqref="N22">
    <cfRule type="expression" dxfId="8" priority="6">
      <formula>$H$22&lt;$I$22</formula>
    </cfRule>
  </conditionalFormatting>
  <conditionalFormatting sqref="O22">
    <cfRule type="expression" dxfId="7" priority="5">
      <formula>$I$22&lt;$H$22</formula>
    </cfRule>
  </conditionalFormatting>
  <conditionalFormatting sqref="M22">
    <cfRule type="expression" dxfId="6" priority="4">
      <formula>$I$22&lt;$H$22</formula>
    </cfRule>
  </conditionalFormatting>
  <conditionalFormatting sqref="L22">
    <cfRule type="expression" dxfId="5" priority="3">
      <formula>$H$22&lt;$I$22</formula>
    </cfRule>
  </conditionalFormatting>
  <conditionalFormatting sqref="P22">
    <cfRule type="expression" dxfId="4" priority="2">
      <formula>$J$22&lt;$K$22</formula>
    </cfRule>
  </conditionalFormatting>
  <conditionalFormatting sqref="Q22">
    <cfRule type="expression" dxfId="3" priority="1">
      <formula>$K$22&lt;$J$22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abSelected="1" workbookViewId="0">
      <selection activeCell="I15" sqref="I15"/>
    </sheetView>
  </sheetViews>
  <sheetFormatPr defaultRowHeight="15" x14ac:dyDescent="0.25"/>
  <cols>
    <col min="2" max="2" width="9.28515625" customWidth="1"/>
    <col min="3" max="3" width="27" customWidth="1"/>
    <col min="4" max="4" width="0.85546875" customWidth="1"/>
    <col min="5" max="5" width="1" customWidth="1"/>
    <col min="6" max="6" width="27.140625" customWidth="1"/>
    <col min="7" max="7" width="1" customWidth="1"/>
    <col min="8" max="8" width="0.85546875" customWidth="1"/>
    <col min="9" max="9" width="24.85546875" customWidth="1"/>
    <col min="10" max="10" width="1.140625" customWidth="1"/>
    <col min="11" max="11" width="0.85546875" customWidth="1"/>
    <col min="12" max="12" width="31.42578125" customWidth="1"/>
    <col min="13" max="14" width="1" customWidth="1"/>
  </cols>
  <sheetData>
    <row r="1" spans="2:14" ht="23.25" x14ac:dyDescent="0.35">
      <c r="B1" s="60" t="s">
        <v>51</v>
      </c>
      <c r="C1" s="25" t="s">
        <v>47</v>
      </c>
      <c r="D1" s="22"/>
      <c r="E1" s="22"/>
      <c r="F1" s="23">
        <v>0.15</v>
      </c>
      <c r="G1" s="8"/>
      <c r="H1" s="8"/>
      <c r="I1" s="8"/>
      <c r="J1" s="8"/>
      <c r="K1" s="8"/>
    </row>
    <row r="2" spans="2:14" ht="18.75" x14ac:dyDescent="0.3">
      <c r="C2" s="25" t="s">
        <v>38</v>
      </c>
      <c r="D2" s="22"/>
      <c r="E2" s="22"/>
      <c r="F2" s="24">
        <v>50000</v>
      </c>
      <c r="G2" s="9"/>
      <c r="H2" s="9"/>
      <c r="I2" s="8"/>
      <c r="J2" s="8"/>
      <c r="K2" s="8"/>
    </row>
    <row r="3" spans="2:14" ht="4.5" customHeight="1" x14ac:dyDescent="0.25">
      <c r="C3" s="10"/>
      <c r="D3" s="10"/>
      <c r="E3" s="10"/>
      <c r="F3" s="9"/>
      <c r="G3" s="9"/>
      <c r="H3" s="9"/>
      <c r="I3" s="8"/>
      <c r="J3" s="8"/>
      <c r="K3" s="8"/>
    </row>
    <row r="4" spans="2:14" ht="26.25" x14ac:dyDescent="0.4">
      <c r="B4" s="70" t="s">
        <v>10</v>
      </c>
      <c r="C4" s="85" t="s">
        <v>37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4" ht="24.75" customHeight="1" x14ac:dyDescent="0.3">
      <c r="B5" s="70"/>
      <c r="C5" s="78" t="s">
        <v>40</v>
      </c>
      <c r="D5" s="79"/>
      <c r="E5" s="80"/>
      <c r="F5" s="81" t="s">
        <v>41</v>
      </c>
      <c r="G5" s="82"/>
      <c r="H5" s="83"/>
      <c r="I5" s="78" t="s">
        <v>42</v>
      </c>
      <c r="J5" s="79"/>
      <c r="K5" s="80"/>
      <c r="L5" s="84" t="s">
        <v>48</v>
      </c>
      <c r="M5" s="84"/>
      <c r="N5" s="84"/>
    </row>
    <row r="6" spans="2:14" x14ac:dyDescent="0.25">
      <c r="B6" s="1">
        <v>0</v>
      </c>
      <c r="C6" s="11">
        <f>-$F$2</f>
        <v>-50000</v>
      </c>
      <c r="D6" s="14">
        <f>SUM(C6)</f>
        <v>-50000</v>
      </c>
      <c r="E6" s="14"/>
      <c r="F6" s="11">
        <f t="shared" ref="F6:L6" si="0">-$F$2</f>
        <v>-50000</v>
      </c>
      <c r="G6" s="14">
        <f>SUM(F6)</f>
        <v>-50000</v>
      </c>
      <c r="H6" s="14"/>
      <c r="I6" s="11">
        <f>-$F$2</f>
        <v>-50000</v>
      </c>
      <c r="J6" s="14">
        <f>SUM(I6)</f>
        <v>-50000</v>
      </c>
      <c r="K6" s="14"/>
      <c r="L6" s="54">
        <f t="shared" si="0"/>
        <v>-50000</v>
      </c>
      <c r="M6" s="57">
        <f>SUM(L6)</f>
        <v>-50000</v>
      </c>
      <c r="N6" s="6"/>
    </row>
    <row r="7" spans="2:14" x14ac:dyDescent="0.25">
      <c r="B7" s="1">
        <v>1</v>
      </c>
      <c r="C7" s="12">
        <f>Benefit!E10-Cost!$E$21</f>
        <v>8440.9323999999979</v>
      </c>
      <c r="D7" s="14">
        <f>SUM(C$6:$C7)</f>
        <v>-41559.067600000002</v>
      </c>
      <c r="E7" s="14">
        <f>D7/(1+$F$1)</f>
        <v>-36138.319652173916</v>
      </c>
      <c r="F7" s="12">
        <f>Benefit!D10-Cost!$K$21</f>
        <v>5330.9323999999997</v>
      </c>
      <c r="G7" s="14">
        <f>SUM($F$6:F7)</f>
        <v>-44669.067600000002</v>
      </c>
      <c r="H7" s="14">
        <f>G7/(1+$F$1)</f>
        <v>-38842.667478260875</v>
      </c>
      <c r="I7" s="12">
        <f>Benefit!E10-Cost!$K$21</f>
        <v>10330.9324</v>
      </c>
      <c r="J7" s="14">
        <f>SUM($I$6:I7)</f>
        <v>-39669.067600000002</v>
      </c>
      <c r="K7" s="14">
        <f>J7/(1+$F$1)</f>
        <v>-34494.841391304355</v>
      </c>
      <c r="L7" s="12">
        <f>Benefit!$E$22-Cost!$K$21</f>
        <v>9393.4323999999997</v>
      </c>
      <c r="M7" s="14">
        <f>SUM($L$6:L7)</f>
        <v>-40606.567600000002</v>
      </c>
      <c r="N7" s="14">
        <f>M7/(1+$F$1)</f>
        <v>-35310.058782608699</v>
      </c>
    </row>
    <row r="8" spans="2:14" x14ac:dyDescent="0.25">
      <c r="B8" s="1">
        <v>2</v>
      </c>
      <c r="C8" s="12">
        <f>Benefit!E11-Cost!$E$21</f>
        <v>5940.9323999999979</v>
      </c>
      <c r="D8" s="14">
        <f>SUM(C$6:$C8)</f>
        <v>-35618.135200000004</v>
      </c>
      <c r="E8" s="14">
        <f t="shared" ref="E8:E18" si="1">D8/(1+$F$1)</f>
        <v>-30972.291478260875</v>
      </c>
      <c r="F8" s="12">
        <f>Benefit!D11-Cost!$K$21</f>
        <v>3330.9323999999997</v>
      </c>
      <c r="G8" s="14">
        <f>SUM($F$6:F8)</f>
        <v>-41338.135200000004</v>
      </c>
      <c r="H8" s="14">
        <f t="shared" ref="H8:H18" si="2">G8/(1+$F$1)</f>
        <v>-35946.204521739135</v>
      </c>
      <c r="I8" s="12">
        <f>Benefit!E11-Cost!$K$21</f>
        <v>7830.9323999999997</v>
      </c>
      <c r="J8" s="14">
        <f>SUM($I$6:I8)</f>
        <v>-31838.135200000004</v>
      </c>
      <c r="K8" s="14">
        <f t="shared" ref="K8:K18" si="3">J8/(1+$F$1)</f>
        <v>-27685.334956521747</v>
      </c>
      <c r="L8" s="12">
        <f>Benefit!$E$22-Cost!$K$21</f>
        <v>9393.4323999999997</v>
      </c>
      <c r="M8" s="14">
        <f>SUM($L$6:L8)</f>
        <v>-31213.135200000004</v>
      </c>
      <c r="N8" s="14">
        <f t="shared" ref="N8:N18" si="4">M8/(1+$F$1)</f>
        <v>-27141.856695652179</v>
      </c>
    </row>
    <row r="9" spans="2:14" x14ac:dyDescent="0.25">
      <c r="B9" s="1">
        <v>3</v>
      </c>
      <c r="C9" s="12">
        <f>Benefit!E12-Cost!$E$21</f>
        <v>-4059.0676000000021</v>
      </c>
      <c r="D9" s="14">
        <f>SUM(C$6:$C9)</f>
        <v>-39677.202800000006</v>
      </c>
      <c r="E9" s="14">
        <f t="shared" si="1"/>
        <v>-34501.915478260875</v>
      </c>
      <c r="F9" s="12">
        <f>Benefit!D12-Cost!$K$21</f>
        <v>-4669.0676000000003</v>
      </c>
      <c r="G9" s="14">
        <f>SUM($F$6:F9)</f>
        <v>-46007.202800000006</v>
      </c>
      <c r="H9" s="14">
        <f t="shared" si="2"/>
        <v>-40006.263304347834</v>
      </c>
      <c r="I9" s="12">
        <f>Benefit!E12-Cost!$K$21</f>
        <v>-2169.0676000000003</v>
      </c>
      <c r="J9" s="14">
        <f>SUM($I$6:I9)</f>
        <v>-34007.202800000006</v>
      </c>
      <c r="K9" s="14">
        <f t="shared" si="3"/>
        <v>-29571.480695652182</v>
      </c>
      <c r="L9" s="12">
        <f>Benefit!$E$22-Cost!$K$21</f>
        <v>9393.4323999999997</v>
      </c>
      <c r="M9" s="14">
        <f>SUM($L$6:L9)</f>
        <v>-21819.702800000006</v>
      </c>
      <c r="N9" s="14">
        <f t="shared" si="4"/>
        <v>-18973.654608695659</v>
      </c>
    </row>
    <row r="10" spans="2:14" x14ac:dyDescent="0.25">
      <c r="B10" s="1">
        <v>4</v>
      </c>
      <c r="C10" s="12">
        <f>Benefit!E13-Cost!$E$21</f>
        <v>-9059.0676000000021</v>
      </c>
      <c r="D10" s="14">
        <f>SUM(C$6:$C10)</f>
        <v>-48736.270400000009</v>
      </c>
      <c r="E10" s="14">
        <f t="shared" si="1"/>
        <v>-42379.365565217398</v>
      </c>
      <c r="F10" s="12">
        <f>Benefit!D13-Cost!$K$21</f>
        <v>-8669.0676000000003</v>
      </c>
      <c r="G10" s="14">
        <f>SUM($F$6:F10)</f>
        <v>-54676.270400000009</v>
      </c>
      <c r="H10" s="14">
        <f t="shared" si="2"/>
        <v>-47544.58295652175</v>
      </c>
      <c r="I10" s="12">
        <f>Benefit!E13-Cost!$K$21</f>
        <v>-7169.0676000000003</v>
      </c>
      <c r="J10" s="14">
        <f>SUM($I$6:I10)</f>
        <v>-41176.270400000009</v>
      </c>
      <c r="K10" s="14">
        <f t="shared" si="3"/>
        <v>-35805.452521739142</v>
      </c>
      <c r="L10" s="12">
        <f>Benefit!$E$22-Cost!$K$21</f>
        <v>9393.4323999999997</v>
      </c>
      <c r="M10" s="14">
        <f>SUM($L$6:L10)</f>
        <v>-12426.270400000007</v>
      </c>
      <c r="N10" s="14">
        <f t="shared" si="4"/>
        <v>-10805.452521739137</v>
      </c>
    </row>
    <row r="11" spans="2:14" x14ac:dyDescent="0.25">
      <c r="B11" s="1">
        <v>5</v>
      </c>
      <c r="C11" s="12">
        <f>Benefit!E14-Cost!$E$21</f>
        <v>-6559.0676000000021</v>
      </c>
      <c r="D11" s="14">
        <f>SUM(C$6:$C11)</f>
        <v>-55295.338000000011</v>
      </c>
      <c r="E11" s="14">
        <f t="shared" si="1"/>
        <v>-48082.902608695666</v>
      </c>
      <c r="F11" s="12">
        <f>Benefit!D14-Cost!$K$21</f>
        <v>-6669.0676000000003</v>
      </c>
      <c r="G11" s="14">
        <f>SUM($F$6:F11)</f>
        <v>-61345.338000000011</v>
      </c>
      <c r="H11" s="14">
        <f t="shared" si="2"/>
        <v>-53343.772173913057</v>
      </c>
      <c r="I11" s="12">
        <f>Benefit!E14-Cost!$K$21</f>
        <v>-4669.0676000000003</v>
      </c>
      <c r="J11" s="14">
        <f>SUM($I$6:I11)</f>
        <v>-45845.338000000011</v>
      </c>
      <c r="K11" s="14">
        <f t="shared" si="3"/>
        <v>-39865.511304347841</v>
      </c>
      <c r="L11" s="12">
        <f>Benefit!$E$22-Cost!$K$21</f>
        <v>9393.4323999999997</v>
      </c>
      <c r="M11" s="14">
        <f>SUM($L$6:L11)</f>
        <v>-3032.838000000007</v>
      </c>
      <c r="N11" s="14">
        <f t="shared" si="4"/>
        <v>-2637.2504347826148</v>
      </c>
    </row>
    <row r="12" spans="2:14" x14ac:dyDescent="0.25">
      <c r="B12" s="1">
        <v>6</v>
      </c>
      <c r="C12" s="12">
        <f>Benefit!E15-Cost!$E$21</f>
        <v>940.93239999999787</v>
      </c>
      <c r="D12" s="14">
        <f>SUM(C$6:$C12)</f>
        <v>-54354.405600000013</v>
      </c>
      <c r="E12" s="14">
        <f t="shared" si="1"/>
        <v>-47264.700521739149</v>
      </c>
      <c r="F12" s="12">
        <f>Benefit!D15-Cost!$K$21</f>
        <v>-669.06760000000031</v>
      </c>
      <c r="G12" s="14">
        <f>SUM($F$6:F12)</f>
        <v>-62014.405600000013</v>
      </c>
      <c r="H12" s="14">
        <f t="shared" si="2"/>
        <v>-53925.570086956533</v>
      </c>
      <c r="I12" s="12">
        <f>Benefit!E15-Cost!$K$21</f>
        <v>2830.9323999999997</v>
      </c>
      <c r="J12" s="14">
        <f>SUM($I$6:I12)</f>
        <v>-43014.405600000013</v>
      </c>
      <c r="K12" s="14">
        <f t="shared" si="3"/>
        <v>-37403.83095652175</v>
      </c>
      <c r="L12" s="12">
        <f>Benefit!$E$22-Cost!$K$21</f>
        <v>9393.4323999999997</v>
      </c>
      <c r="M12" s="14">
        <f>SUM($L$6:L12)</f>
        <v>6360.5943999999927</v>
      </c>
      <c r="N12" s="14">
        <f t="shared" si="4"/>
        <v>5530.951652173907</v>
      </c>
    </row>
    <row r="13" spans="2:14" x14ac:dyDescent="0.25">
      <c r="B13" s="1">
        <v>7</v>
      </c>
      <c r="C13" s="12">
        <f>Benefit!E16-Cost!$E$21</f>
        <v>33440.932399999998</v>
      </c>
      <c r="D13" s="14">
        <f>SUM(C$6:$C13)</f>
        <v>-20913.473200000015</v>
      </c>
      <c r="E13" s="14">
        <f t="shared" si="1"/>
        <v>-18185.628869565233</v>
      </c>
      <c r="F13" s="12">
        <f>Benefit!D16-Cost!$K$21</f>
        <v>25330.932399999998</v>
      </c>
      <c r="G13" s="14">
        <f>SUM($F$6:F13)</f>
        <v>-36683.473200000015</v>
      </c>
      <c r="H13" s="14">
        <f t="shared" si="2"/>
        <v>-31898.672347826101</v>
      </c>
      <c r="I13" s="12">
        <f>Benefit!E16-Cost!$K$21</f>
        <v>35330.932399999998</v>
      </c>
      <c r="J13" s="14">
        <f>SUM($I$6:I13)</f>
        <v>-7683.4732000000149</v>
      </c>
      <c r="K13" s="14">
        <f t="shared" si="3"/>
        <v>-6681.2810434782741</v>
      </c>
      <c r="L13" s="12">
        <f>Benefit!$E$22-Cost!$K$21</f>
        <v>9393.4323999999997</v>
      </c>
      <c r="M13" s="14">
        <f>SUM($L$6:L13)</f>
        <v>15754.026799999992</v>
      </c>
      <c r="N13" s="14">
        <f t="shared" si="4"/>
        <v>13699.15373913043</v>
      </c>
    </row>
    <row r="14" spans="2:14" x14ac:dyDescent="0.25">
      <c r="B14" s="1">
        <v>8</v>
      </c>
      <c r="C14" s="12">
        <f>Benefit!E17-Cost!$E$21</f>
        <v>-12809.067600000002</v>
      </c>
      <c r="D14" s="14">
        <f>SUM(C$6:$C14)</f>
        <v>-33722.540800000017</v>
      </c>
      <c r="E14" s="14">
        <f t="shared" si="1"/>
        <v>-29323.948521739148</v>
      </c>
      <c r="F14" s="12">
        <f>Benefit!D17-Cost!$K$21</f>
        <v>-11669.0676</v>
      </c>
      <c r="G14" s="14">
        <f>SUM($F$6:F14)</f>
        <v>-48352.540800000017</v>
      </c>
      <c r="H14" s="14">
        <f t="shared" si="2"/>
        <v>-42045.687652173932</v>
      </c>
      <c r="I14" s="12">
        <f>Benefit!E17-Cost!$K$21</f>
        <v>-10919.0676</v>
      </c>
      <c r="J14" s="14">
        <f>SUM($I$6:I14)</f>
        <v>-18602.540800000017</v>
      </c>
      <c r="K14" s="14">
        <f t="shared" si="3"/>
        <v>-16176.122434782625</v>
      </c>
      <c r="L14" s="12">
        <f>Benefit!$E$22-Cost!$K$21</f>
        <v>9393.4323999999997</v>
      </c>
      <c r="M14" s="14">
        <f>SUM($L$6:L14)</f>
        <v>25147.45919999999</v>
      </c>
      <c r="N14" s="14">
        <f t="shared" si="4"/>
        <v>21867.35582608695</v>
      </c>
    </row>
    <row r="15" spans="2:14" x14ac:dyDescent="0.25">
      <c r="B15" s="1">
        <v>9</v>
      </c>
      <c r="C15" s="12">
        <f>Benefit!E18-Cost!$E$21</f>
        <v>13440.932399999998</v>
      </c>
      <c r="D15" s="14">
        <f>SUM(C$6:$C15)</f>
        <v>-20281.608400000019</v>
      </c>
      <c r="E15" s="14">
        <f t="shared" si="1"/>
        <v>-17636.181217391324</v>
      </c>
      <c r="F15" s="12">
        <f>Benefit!D18-Cost!$K$21</f>
        <v>9330.9323999999997</v>
      </c>
      <c r="G15" s="14">
        <f>SUM($F$6:F15)</f>
        <v>-39021.608400000019</v>
      </c>
      <c r="H15" s="14">
        <f t="shared" si="2"/>
        <v>-33931.833391304368</v>
      </c>
      <c r="I15" s="12">
        <f>Benefit!E18-Cost!$K$21</f>
        <v>15330.9324</v>
      </c>
      <c r="J15" s="14">
        <f>SUM($I$6:I15)</f>
        <v>-3271.6084000000174</v>
      </c>
      <c r="K15" s="14">
        <f t="shared" si="3"/>
        <v>-2844.8768695652325</v>
      </c>
      <c r="L15" s="12">
        <f>Benefit!$E$22-Cost!$K$21</f>
        <v>9393.4323999999997</v>
      </c>
      <c r="M15" s="14">
        <f>SUM($L$6:L15)</f>
        <v>34540.891599999988</v>
      </c>
      <c r="N15" s="14">
        <f t="shared" si="4"/>
        <v>30035.557913043471</v>
      </c>
    </row>
    <row r="16" spans="2:14" x14ac:dyDescent="0.25">
      <c r="B16" s="1">
        <v>10</v>
      </c>
      <c r="C16" s="12">
        <f>Benefit!E19-Cost!$E$21</f>
        <v>58440.932399999998</v>
      </c>
      <c r="D16" s="14">
        <f>SUM(C$6:$C16)</f>
        <v>38159.323999999979</v>
      </c>
      <c r="E16" s="14">
        <f t="shared" si="1"/>
        <v>33182.020869565204</v>
      </c>
      <c r="F16" s="12">
        <f>Benefit!D19-Cost!$K$21</f>
        <v>45330.932399999998</v>
      </c>
      <c r="G16" s="14">
        <f>SUM($F$6:F16)</f>
        <v>6309.3239999999787</v>
      </c>
      <c r="H16" s="14">
        <f t="shared" si="2"/>
        <v>5486.368695652156</v>
      </c>
      <c r="I16" s="12">
        <f>Benefit!E19-Cost!$K$21</f>
        <v>60330.932399999998</v>
      </c>
      <c r="J16" s="14">
        <f>SUM($I$6:I16)</f>
        <v>57059.323999999979</v>
      </c>
      <c r="K16" s="14">
        <f t="shared" si="3"/>
        <v>49616.803478260852</v>
      </c>
      <c r="L16" s="12">
        <f>Benefit!$E$22-Cost!$K$21</f>
        <v>9393.4323999999997</v>
      </c>
      <c r="M16" s="14">
        <f>SUM($L$6:L16)</f>
        <v>43934.323999999986</v>
      </c>
      <c r="N16" s="14">
        <f t="shared" si="4"/>
        <v>38203.759999999987</v>
      </c>
    </row>
    <row r="17" spans="2:14" x14ac:dyDescent="0.25">
      <c r="B17" s="1">
        <v>11</v>
      </c>
      <c r="C17" s="12">
        <f>Benefit!E20-Cost!$E$21</f>
        <v>-6559.0676000000021</v>
      </c>
      <c r="D17" s="14">
        <f>SUM(C$6:$C17)</f>
        <v>31600.256399999977</v>
      </c>
      <c r="E17" s="14">
        <f t="shared" si="1"/>
        <v>27478.483826086936</v>
      </c>
      <c r="F17" s="12">
        <f>Benefit!D20-Cost!$K$21</f>
        <v>-6669.0676000000003</v>
      </c>
      <c r="G17" s="14">
        <f>SUM($F$6:F17)</f>
        <v>-359.74360000002162</v>
      </c>
      <c r="H17" s="14">
        <f t="shared" si="2"/>
        <v>-312.82052173914923</v>
      </c>
      <c r="I17" s="12">
        <f>Benefit!E20-Cost!$K$21</f>
        <v>-4669.0676000000003</v>
      </c>
      <c r="J17" s="14">
        <f>SUM($I$6:I17)</f>
        <v>52390.256399999977</v>
      </c>
      <c r="K17" s="14">
        <f t="shared" si="3"/>
        <v>45556.74469565216</v>
      </c>
      <c r="L17" s="12">
        <f>Benefit!$E$22-Cost!$K$21</f>
        <v>9393.4323999999997</v>
      </c>
      <c r="M17" s="14">
        <f>SUM($L$6:L17)</f>
        <v>53327.756399999984</v>
      </c>
      <c r="N17" s="14">
        <f t="shared" si="4"/>
        <v>46371.962086956511</v>
      </c>
    </row>
    <row r="18" spans="2:14" x14ac:dyDescent="0.25">
      <c r="B18" s="1">
        <v>12</v>
      </c>
      <c r="C18" s="12">
        <f>Benefit!E21-Cost!$E$21</f>
        <v>8440.9323999999979</v>
      </c>
      <c r="D18" s="14">
        <f>SUM(C$6:$C18)</f>
        <v>40041.188799999974</v>
      </c>
      <c r="E18" s="14">
        <f t="shared" si="1"/>
        <v>34818.425043478244</v>
      </c>
      <c r="F18" s="12">
        <f>Benefit!D21-Cost!$K$21</f>
        <v>5330.9323999999997</v>
      </c>
      <c r="G18" s="14">
        <f>SUM($F$6:F18)</f>
        <v>4971.1887999999781</v>
      </c>
      <c r="H18" s="14">
        <f t="shared" si="2"/>
        <v>4322.7728695651986</v>
      </c>
      <c r="I18" s="12">
        <f>Benefit!E21-Cost!$K$21</f>
        <v>10330.9324</v>
      </c>
      <c r="J18" s="14">
        <f>SUM($I$6:I18)</f>
        <v>62721.188799999974</v>
      </c>
      <c r="K18" s="14">
        <f t="shared" si="3"/>
        <v>54540.164173913028</v>
      </c>
      <c r="L18" s="12">
        <f>Benefit!$E$22-Cost!$K$21</f>
        <v>9393.4323999999997</v>
      </c>
      <c r="M18" s="14">
        <f>SUM($L$6:L18)</f>
        <v>62721.188799999982</v>
      </c>
      <c r="N18" s="14">
        <f t="shared" si="4"/>
        <v>54540.164173913028</v>
      </c>
    </row>
    <row r="19" spans="2:14" ht="21" x14ac:dyDescent="0.35">
      <c r="B19" s="44" t="s">
        <v>43</v>
      </c>
      <c r="C19" s="53">
        <f>NPV($F$1,C7:C18)+C6</f>
        <v>-22051.861006259263</v>
      </c>
      <c r="D19" s="45"/>
      <c r="E19" s="45"/>
      <c r="F19" s="53">
        <f>NPV($F$1,F7:F18)+F6</f>
        <v>-35348.59818420693</v>
      </c>
      <c r="G19" s="45"/>
      <c r="H19" s="45"/>
      <c r="I19" s="53">
        <f>NPV($F$1,I7:I18)+I6</f>
        <v>-11806.891098611239</v>
      </c>
      <c r="J19" s="45"/>
      <c r="K19" s="45"/>
      <c r="L19" s="53">
        <f>NPV($F$1,L7:L18)+L6</f>
        <v>918.21813096606638</v>
      </c>
      <c r="M19" s="58"/>
      <c r="N19" s="55"/>
    </row>
    <row r="20" spans="2:14" ht="21" x14ac:dyDescent="0.35">
      <c r="B20" s="46" t="s">
        <v>44</v>
      </c>
      <c r="C20" s="47">
        <f>IRR(C6:C18)</f>
        <v>6.9556287740759171E-2</v>
      </c>
      <c r="D20" s="47"/>
      <c r="E20" s="47"/>
      <c r="F20" s="47">
        <f>IRR(F6:F18)</f>
        <v>9.7473553830218496E-3</v>
      </c>
      <c r="G20" s="47"/>
      <c r="H20" s="47"/>
      <c r="I20" s="47">
        <f>IRR(I6:I18)</f>
        <v>0.10722928328919301</v>
      </c>
      <c r="J20" s="47"/>
      <c r="K20" s="47"/>
      <c r="L20" s="47">
        <f>IRR(L6:L18)</f>
        <v>0.15428858581157856</v>
      </c>
      <c r="M20" s="58"/>
      <c r="N20" s="55"/>
    </row>
    <row r="21" spans="2:14" ht="21" x14ac:dyDescent="0.35">
      <c r="B21" s="48" t="s">
        <v>50</v>
      </c>
      <c r="C21" s="49">
        <f>NPV($F$1,C7:C18)/$F$2</f>
        <v>0.55896277987481469</v>
      </c>
      <c r="D21" s="49"/>
      <c r="E21" s="49"/>
      <c r="F21" s="49">
        <f t="shared" ref="F21:L21" si="5">NPV($F$1,F7:F18)/$F$2</f>
        <v>0.29302803631586144</v>
      </c>
      <c r="G21" s="49"/>
      <c r="H21" s="49"/>
      <c r="I21" s="49">
        <f>NPV($F$1,I7:I18)/$F$2</f>
        <v>0.76386217802777523</v>
      </c>
      <c r="J21" s="49"/>
      <c r="K21" s="49"/>
      <c r="L21" s="49">
        <f t="shared" si="5"/>
        <v>1.0183643626193213</v>
      </c>
      <c r="M21" s="58"/>
      <c r="N21" s="55"/>
    </row>
    <row r="22" spans="2:14" ht="21" x14ac:dyDescent="0.35">
      <c r="B22" s="48" t="s">
        <v>49</v>
      </c>
      <c r="C22" s="49">
        <f>SUM(E6:E18)/SUM(D6:D18)</f>
        <v>0.71982465656328865</v>
      </c>
      <c r="D22" s="49"/>
      <c r="E22" s="49"/>
      <c r="F22" s="49">
        <f>SUM(H6:H18)/SUM(G6:G18)</f>
        <v>0.77768138329684433</v>
      </c>
      <c r="G22" s="49"/>
      <c r="H22" s="49"/>
      <c r="I22" s="49">
        <f>SUM(K6:K18)/SUM(J6:J18)</f>
        <v>0.56538800722163352</v>
      </c>
      <c r="J22" s="49"/>
      <c r="K22" s="49"/>
      <c r="L22" s="49">
        <f>SUM(N6:N18)/SUM(M6:M18)</f>
        <v>1.3953779630289098</v>
      </c>
      <c r="M22" s="58"/>
      <c r="N22" s="55"/>
    </row>
    <row r="23" spans="2:14" ht="21" x14ac:dyDescent="0.35">
      <c r="B23" s="50" t="s">
        <v>36</v>
      </c>
      <c r="C23" s="51" t="str">
        <f>(MATCH(0,D6:D18,1)-1)&amp;"M"&amp;ROUNDUP((ABS(INDEX(D6:D18,MATCH(0,D6:D18,1))/INDEX(C6:C18,MATCH(0,D6:D18,1)+1)))*30,0)&amp;"D"</f>
        <v>9M11D</v>
      </c>
      <c r="D23" s="51"/>
      <c r="E23" s="51"/>
      <c r="F23" s="51" t="str">
        <f>(MATCH(0,G6:G18,1)-1)&amp;"M"&amp;ROUNDUP((ABS(INDEX(G6:G18,MATCH(0,G6:G18,1))/INDEX(F6:F18,MATCH(0,G6:G18,1)+1)))*30,0)&amp;"D"</f>
        <v>11M3D</v>
      </c>
      <c r="G23" s="51"/>
      <c r="H23" s="51"/>
      <c r="I23" s="51" t="str">
        <f>(MATCH(0,J6:J18,1)-1)&amp;"M"&amp;ROUNDUP((ABS(INDEX(J6:J18,MATCH(0,J6:J18,1))/INDEX(I6:I18,MATCH(0,J6:J18,1)+1)))*30,0)&amp;"D"</f>
        <v>9M2D</v>
      </c>
      <c r="J23" s="51"/>
      <c r="K23" s="51"/>
      <c r="L23" s="51" t="str">
        <f>(MATCH(0,M6:M18,1)-1)&amp;"M"&amp;ROUNDUP((ABS(INDEX(M6:M18,MATCH(0,M6:M18,1))/INDEX(L6:L18,MATCH(0,M6:M18,1)+1)))*30,0)&amp;"D"</f>
        <v>5M10D</v>
      </c>
      <c r="M23" s="59"/>
      <c r="N23" s="56"/>
    </row>
    <row r="25" spans="2:14" x14ac:dyDescent="0.25">
      <c r="C25" s="52"/>
    </row>
    <row r="26" spans="2:14" x14ac:dyDescent="0.25">
      <c r="C26" s="52"/>
    </row>
    <row r="27" spans="2:14" x14ac:dyDescent="0.25">
      <c r="C27" s="52"/>
    </row>
    <row r="28" spans="2:14" x14ac:dyDescent="0.25">
      <c r="C28" s="52"/>
    </row>
    <row r="29" spans="2:14" x14ac:dyDescent="0.25">
      <c r="C29" s="52"/>
    </row>
    <row r="30" spans="2:14" x14ac:dyDescent="0.25">
      <c r="C30" s="52"/>
    </row>
    <row r="31" spans="2:14" x14ac:dyDescent="0.25">
      <c r="C31" s="52"/>
    </row>
    <row r="32" spans="2:14" x14ac:dyDescent="0.25">
      <c r="C32" s="52"/>
    </row>
    <row r="33" spans="3:3" x14ac:dyDescent="0.25">
      <c r="C33" s="52"/>
    </row>
    <row r="34" spans="3:3" x14ac:dyDescent="0.25">
      <c r="C34" s="52"/>
    </row>
    <row r="35" spans="3:3" x14ac:dyDescent="0.25">
      <c r="C35" s="52"/>
    </row>
    <row r="36" spans="3:3" x14ac:dyDescent="0.25">
      <c r="C36" s="52"/>
    </row>
    <row r="37" spans="3:3" x14ac:dyDescent="0.25">
      <c r="C37" s="52"/>
    </row>
    <row r="38" spans="3:3" x14ac:dyDescent="0.25">
      <c r="C38" s="52"/>
    </row>
    <row r="39" spans="3:3" x14ac:dyDescent="0.25">
      <c r="C39" s="52"/>
    </row>
  </sheetData>
  <mergeCells count="6">
    <mergeCell ref="B4:B5"/>
    <mergeCell ref="C5:E5"/>
    <mergeCell ref="F5:H5"/>
    <mergeCell ref="I5:K5"/>
    <mergeCell ref="L5:N5"/>
    <mergeCell ref="C4:N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</vt:lpstr>
      <vt:lpstr>Benefit</vt:lpstr>
      <vt:lpstr>CBA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2020-06-16T08:04:43Z</dcterms:created>
  <dcterms:modified xsi:type="dcterms:W3CDTF">2020-06-29T23:07:15Z</dcterms:modified>
</cp:coreProperties>
</file>